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4" yWindow="600" windowWidth="19836" windowHeight="8412"/>
  </bookViews>
  <sheets>
    <sheet name="Oral Presentations" sheetId="1" r:id="rId1"/>
    <sheet name="Poster Presentations" sheetId="2" r:id="rId2"/>
    <sheet name="Workshops" sheetId="3" r:id="rId3"/>
    <sheet name="Block Schedule" sheetId="4" r:id="rId4"/>
    <sheet name="Sheet1" sheetId="5" r:id="rId5"/>
  </sheets>
  <definedNames>
    <definedName name="_xlnm._FilterDatabase" localSheetId="0" hidden="1">'Oral Presentations'!$A$1:$M$426</definedName>
  </definedNames>
  <calcPr calcId="145621"/>
</workbook>
</file>

<file path=xl/calcChain.xml><?xml version="1.0" encoding="utf-8"?>
<calcChain xmlns="http://schemas.openxmlformats.org/spreadsheetml/2006/main">
  <c r="J51" i="4" l="1"/>
  <c r="H51" i="4"/>
  <c r="F51" i="4"/>
  <c r="E51" i="4"/>
  <c r="D51" i="4"/>
  <c r="B51" i="4"/>
  <c r="J49" i="4"/>
  <c r="H49" i="4"/>
  <c r="G49" i="4"/>
  <c r="F49" i="4"/>
  <c r="E49" i="4"/>
  <c r="D49" i="4"/>
  <c r="B49" i="4"/>
  <c r="K42" i="4"/>
  <c r="J42" i="4"/>
  <c r="I42" i="4"/>
  <c r="H42" i="4"/>
  <c r="G42" i="4"/>
  <c r="F42" i="4"/>
  <c r="E42" i="4"/>
  <c r="D42" i="4"/>
  <c r="C42" i="4"/>
  <c r="B42" i="4"/>
  <c r="K40" i="4"/>
  <c r="J40" i="4"/>
  <c r="I40" i="4"/>
  <c r="H40" i="4"/>
  <c r="G40" i="4"/>
  <c r="F40" i="4"/>
  <c r="E40" i="4"/>
  <c r="D40" i="4"/>
  <c r="C40" i="4"/>
  <c r="B40" i="4"/>
  <c r="K37" i="4"/>
  <c r="J37" i="4"/>
  <c r="I37" i="4"/>
  <c r="H37" i="4"/>
  <c r="G37" i="4"/>
  <c r="F37" i="4"/>
  <c r="E37" i="4"/>
  <c r="D37" i="4"/>
  <c r="C37" i="4"/>
  <c r="B37" i="4"/>
  <c r="K35" i="4"/>
  <c r="J35" i="4"/>
  <c r="I35" i="4"/>
  <c r="H35" i="4"/>
  <c r="G35" i="4"/>
  <c r="F35" i="4"/>
  <c r="D35" i="4"/>
  <c r="C35" i="4"/>
  <c r="B35" i="4"/>
  <c r="K28" i="4"/>
  <c r="J28" i="4"/>
  <c r="I28" i="4"/>
  <c r="H28" i="4"/>
  <c r="G28" i="4"/>
  <c r="E28" i="4"/>
  <c r="C28" i="4"/>
  <c r="B28" i="4"/>
  <c r="K26" i="4"/>
  <c r="J26" i="4"/>
  <c r="I26" i="4"/>
  <c r="H26" i="4"/>
  <c r="G26" i="4"/>
  <c r="F26" i="4"/>
  <c r="E26" i="4"/>
  <c r="D26" i="4"/>
  <c r="C26" i="4"/>
  <c r="B26" i="4"/>
  <c r="K23" i="4"/>
  <c r="J23" i="4"/>
  <c r="I23" i="4"/>
  <c r="H23" i="4"/>
  <c r="G23" i="4"/>
  <c r="F23" i="4"/>
  <c r="E23" i="4"/>
  <c r="D23" i="4"/>
  <c r="C23" i="4"/>
  <c r="B23" i="4"/>
  <c r="K21" i="4"/>
  <c r="J21" i="4"/>
  <c r="G21" i="4"/>
  <c r="F21" i="4"/>
  <c r="E21" i="4"/>
  <c r="D21" i="4"/>
  <c r="C21" i="4"/>
  <c r="B21" i="4"/>
  <c r="K15" i="4"/>
  <c r="J15" i="4"/>
  <c r="I15" i="4"/>
  <c r="H15" i="4"/>
  <c r="F15" i="4"/>
  <c r="E15" i="4"/>
  <c r="D15" i="4"/>
  <c r="C15" i="4"/>
  <c r="B15" i="4"/>
  <c r="K13" i="4"/>
  <c r="J13" i="4"/>
  <c r="I13" i="4"/>
  <c r="H13" i="4"/>
  <c r="F13" i="4"/>
  <c r="E13" i="4"/>
  <c r="D13" i="4"/>
  <c r="C13" i="4"/>
  <c r="B13" i="4"/>
  <c r="J10" i="4"/>
  <c r="I10" i="4"/>
  <c r="H10" i="4"/>
  <c r="G10" i="4"/>
  <c r="F10" i="4"/>
  <c r="E10" i="4"/>
  <c r="D10" i="4"/>
  <c r="C10" i="4"/>
  <c r="B10" i="4"/>
  <c r="K8" i="4"/>
  <c r="J8" i="4"/>
  <c r="I8" i="4"/>
  <c r="H8" i="4"/>
  <c r="G8" i="4"/>
  <c r="E8" i="4"/>
  <c r="D8" i="4"/>
  <c r="C8" i="4"/>
  <c r="B8" i="4"/>
  <c r="H456" i="1"/>
  <c r="H457" i="1" s="1"/>
  <c r="H452" i="1"/>
  <c r="H451" i="1"/>
  <c r="H450" i="1"/>
  <c r="H453" i="1" s="1"/>
  <c r="H446" i="1"/>
  <c r="H445" i="1"/>
  <c r="H444" i="1"/>
  <c r="H447" i="1" s="1"/>
  <c r="H440" i="1"/>
  <c r="H439" i="1"/>
  <c r="H438" i="1"/>
  <c r="H437" i="1"/>
  <c r="H436" i="1"/>
  <c r="H435" i="1"/>
  <c r="H434" i="1"/>
  <c r="H433" i="1"/>
  <c r="H432" i="1"/>
  <c r="H441" i="1" l="1"/>
</calcChain>
</file>

<file path=xl/comments1.xml><?xml version="1.0" encoding="utf-8"?>
<comments xmlns="http://schemas.openxmlformats.org/spreadsheetml/2006/main">
  <authors>
    <author/>
  </authors>
  <commentList>
    <comment ref="H21" authorId="0">
      <text>
        <r>
          <rPr>
            <sz val="10"/>
            <color rgb="FF000000"/>
            <rFont val="Arial"/>
          </rPr>
          <t>not on template
	-Sarah Millonig</t>
        </r>
      </text>
    </comment>
    <comment ref="G50" authorId="0">
      <text>
        <r>
          <rPr>
            <sz val="10"/>
            <color rgb="FF000000"/>
            <rFont val="Arial"/>
          </rPr>
          <t>updated via email to Daniel
	-Sarah Millonig</t>
        </r>
      </text>
    </comment>
    <comment ref="G136" authorId="0">
      <text>
        <r>
          <rPr>
            <sz val="10"/>
            <color rgb="FF000000"/>
            <rFont val="Arial"/>
          </rPr>
          <t>Presenter change per email, not updated in BePress yet
	-Sarah Millonig</t>
        </r>
      </text>
    </comment>
    <comment ref="K141" authorId="0">
      <text>
        <r>
          <rPr>
            <sz val="10"/>
            <color rgb="FF000000"/>
            <rFont val="Arial"/>
          </rPr>
          <t>This title is different in App - not sure which one is correct
	-Sarah Millonig</t>
        </r>
      </text>
    </comment>
    <comment ref="K146" authorId="0">
      <text>
        <r>
          <rPr>
            <sz val="10"/>
            <color rgb="FF000000"/>
            <rFont val="Arial"/>
          </rPr>
          <t>This title is different in the App, not sure which is correct
	-Sarah Millonig</t>
        </r>
      </text>
    </comment>
    <comment ref="I212" authorId="0">
      <text>
        <r>
          <rPr>
            <sz val="10"/>
            <color rgb="FF000000"/>
            <rFont val="Arial"/>
          </rPr>
          <t>US EPA - emailed Todd and Brenda, Brenda is registered maybe she is presenting.
	-Sarah Millonig</t>
        </r>
      </text>
    </comment>
    <comment ref="K216" authorId="0">
      <text>
        <r>
          <rPr>
            <sz val="10"/>
            <color rgb="FF000000"/>
            <rFont val="Arial"/>
          </rPr>
          <t>Different title than app, not sure which is correct
	-Sarah Millonig</t>
        </r>
      </text>
    </comment>
    <comment ref="G220" authorId="0">
      <text>
        <r>
          <rPr>
            <sz val="10"/>
            <color rgb="FF000000"/>
            <rFont val="Arial"/>
          </rPr>
          <t>emailed Yihune directly 5.16
	-Sarah Millonig</t>
        </r>
      </text>
    </comment>
    <comment ref="J220" authorId="0">
      <text>
        <r>
          <rPr>
            <sz val="10"/>
            <color rgb="FF000000"/>
            <rFont val="Arial"/>
          </rPr>
          <t>rejected
	-Sarah Millonig</t>
        </r>
      </text>
    </comment>
    <comment ref="I242" authorId="0">
      <text>
        <r>
          <rPr>
            <sz val="10"/>
            <color rgb="FF000000"/>
            <rFont val="Arial"/>
          </rPr>
          <t>emailed Obey, he will register ASAP
	-Sarah Millonig</t>
        </r>
      </text>
    </comment>
    <comment ref="G243" authorId="0">
      <text>
        <r>
          <rPr>
            <sz val="10"/>
            <color rgb="FF000000"/>
            <rFont val="Arial"/>
          </rPr>
          <t>Dan need to update in BePress when uploading abstract
	-Sarah Millonig</t>
        </r>
      </text>
    </comment>
    <comment ref="I259" authorId="0">
      <text>
        <r>
          <rPr>
            <sz val="10"/>
            <color rgb="FF000000"/>
            <rFont val="Arial"/>
          </rPr>
          <t>local CSU, part of Keith's group.  Emailed 5/17
	-Sarah Millonig</t>
        </r>
      </text>
    </comment>
    <comment ref="K265" authorId="0">
      <text>
        <r>
          <rPr>
            <sz val="10"/>
            <color rgb="FF000000"/>
            <rFont val="Arial"/>
          </rPr>
          <t>Different title in App, not sure which is correct
	-Sarah Millonig</t>
        </r>
      </text>
    </comment>
    <comment ref="K296" authorId="0">
      <text>
        <r>
          <rPr>
            <sz val="10"/>
            <color rgb="FF000000"/>
            <rFont val="Arial"/>
          </rPr>
          <t>Different title in App not sure which is correct
	-Sarah Millonig</t>
        </r>
      </text>
    </comment>
    <comment ref="K307" authorId="0">
      <text>
        <r>
          <rPr>
            <sz val="10"/>
            <color rgb="FF000000"/>
            <rFont val="Arial"/>
          </rPr>
          <t>Different title in App not sure which is correct
	-Sarah Millonig</t>
        </r>
      </text>
    </comment>
    <comment ref="K316" authorId="0">
      <text>
        <r>
          <rPr>
            <sz val="10"/>
            <color rgb="FF000000"/>
            <rFont val="Arial"/>
          </rPr>
          <t>Different title in App not sure which is correct
	-Sarah Millonig</t>
        </r>
      </text>
    </comment>
    <comment ref="J327" authorId="0">
      <text>
        <r>
          <rPr>
            <sz val="10"/>
            <color rgb="FF000000"/>
            <rFont val="Arial"/>
          </rPr>
          <t>emailed Ryan, Tim and David
	-Sarah Millonig</t>
        </r>
      </text>
    </comment>
    <comment ref="I345" authorId="0">
      <text>
        <r>
          <rPr>
            <sz val="10"/>
            <color rgb="FF000000"/>
            <rFont val="Arial"/>
          </rPr>
          <t>travel ban, cannot attend.  Video presentation per Board
	-Sarah Millonig</t>
        </r>
      </text>
    </comment>
    <comment ref="J345" authorId="0">
      <text>
        <r>
          <rPr>
            <sz val="10"/>
            <color rgb="FF000000"/>
            <rFont val="Arial"/>
          </rPr>
          <t>Unable to attend due to visa concerns.  Video presentation per Board
	-Sarah Millonig</t>
        </r>
      </text>
    </comment>
    <comment ref="I355" authorId="0">
      <text>
        <r>
          <rPr>
            <sz val="10"/>
            <color rgb="FF000000"/>
            <rFont val="Arial"/>
          </rPr>
          <t>Emailed, maybe co author Jonathan is presenting?  he is registered
	-Sarah Millonig</t>
        </r>
      </text>
    </comment>
    <comment ref="J403" authorId="0">
      <text>
        <r>
          <rPr>
            <sz val="10"/>
            <color rgb="FF000000"/>
            <rFont val="Arial"/>
          </rPr>
          <t>withdrawn
	-Sarah Millonig</t>
        </r>
      </text>
    </comment>
    <comment ref="J413" authorId="0">
      <text>
        <r>
          <rPr>
            <sz val="10"/>
            <color rgb="FF000000"/>
            <rFont val="Arial"/>
          </rPr>
          <t>emailed 5.17 - all CSU people
	-Sarah Millonig
LM and emailed co-authors 5.21.  Mark out of office until 5.29
	-Sarah Millonig</t>
        </r>
      </text>
    </comment>
  </commentList>
</comments>
</file>

<file path=xl/comments2.xml><?xml version="1.0" encoding="utf-8"?>
<comments xmlns="http://schemas.openxmlformats.org/spreadsheetml/2006/main">
  <authors>
    <author/>
  </authors>
  <commentList>
    <comment ref="I14" authorId="0">
      <text>
        <r>
          <rPr>
            <sz val="10"/>
            <color rgb="FF000000"/>
            <rFont val="Arial"/>
          </rPr>
          <t>not found on app
	-Navya Immadisetty</t>
        </r>
      </text>
    </comment>
    <comment ref="H25" authorId="0">
      <text>
        <r>
          <rPr>
            <sz val="10"/>
            <color rgb="FF000000"/>
            <rFont val="Arial"/>
          </rPr>
          <t>emailed 5.17
	-Sarah Millonig
looking for funding - uploaded abstract.  Told him we would keep in poster session and he could register onsite.
	-Sarah Millonig</t>
        </r>
      </text>
    </comment>
    <comment ref="H26" authorId="0">
      <text>
        <r>
          <rPr>
            <sz val="10"/>
            <color rgb="FF000000"/>
            <rFont val="Arial"/>
          </rPr>
          <t>emailed 5.17
	-Sarah Millonig</t>
        </r>
      </text>
    </comment>
    <comment ref="I26" authorId="0">
      <text>
        <r>
          <rPr>
            <sz val="10"/>
            <color rgb="FF000000"/>
            <rFont val="Arial"/>
          </rPr>
          <t>Dan emailed 5.21
	-Sarah Millonig</t>
        </r>
      </text>
    </comment>
  </commentList>
</comments>
</file>

<file path=xl/sharedStrings.xml><?xml version="1.0" encoding="utf-8"?>
<sst xmlns="http://schemas.openxmlformats.org/spreadsheetml/2006/main" count="4017" uniqueCount="1745">
  <si>
    <t>Session</t>
  </si>
  <si>
    <t>Workshop</t>
  </si>
  <si>
    <t>Date</t>
  </si>
  <si>
    <t>Block Time</t>
  </si>
  <si>
    <t>Room</t>
  </si>
  <si>
    <t>Moderator</t>
  </si>
  <si>
    <t>Presenter</t>
  </si>
  <si>
    <t>Submission Type</t>
  </si>
  <si>
    <t>Title</t>
  </si>
  <si>
    <t>Registered</t>
  </si>
  <si>
    <t>Moderator (Chair)</t>
  </si>
  <si>
    <t>Manuscript#</t>
  </si>
  <si>
    <t>Organizers</t>
  </si>
  <si>
    <t>Description</t>
  </si>
  <si>
    <t>Abstract</t>
  </si>
  <si>
    <t>Time</t>
  </si>
  <si>
    <t>Room No.</t>
  </si>
  <si>
    <t>A100</t>
  </si>
  <si>
    <t>A1-1</t>
  </si>
  <si>
    <t>9:00-10:20am</t>
  </si>
  <si>
    <t>SWAT-MODFLOW Workshop for Coupled Surface-Subsurface Hydrologic modelling</t>
  </si>
  <si>
    <t>9:00-9:20 AM</t>
  </si>
  <si>
    <t>Ioannis Athanasiadis</t>
  </si>
  <si>
    <t>Ryan Bailey</t>
  </si>
  <si>
    <t>Dr. Md. Nazrul Islam</t>
  </si>
  <si>
    <t>Professional</t>
  </si>
  <si>
    <t>Numerical Modeling on the Pollutant Effects in the Ecosystem of Kamaishi Bay (Japan) by Coupling MEC and ECOPATH Model</t>
  </si>
  <si>
    <t>Poster</t>
  </si>
  <si>
    <t>5:00 - 7:00pm</t>
  </si>
  <si>
    <t>Jack Carlson</t>
  </si>
  <si>
    <t>Virginia Kowal</t>
  </si>
  <si>
    <t>A new open source tool for monitoring ecosystem services from rangelands</t>
  </si>
  <si>
    <t>Ryan Bailey, Seonggyu Park</t>
  </si>
  <si>
    <t>A three dimensional Marine Environmental Committee (MEC) model was conducted to describe the specific circulation patterns of currents, temperature, and salinity driven by wind and tide forcing in Kamaishi Bay at Miyagi Prefecture in the Great East Japan. The major concern of this study is the diffusion of pollutants caused by 2011 Earthquake and Tsunami disaster impacts on marine ecosystem. In this study, we also simulate the changes of water quality and ecosystems structure from January 2009 to December 2012. The MEC model has been used to predict the distributions of various key water quality indicators and tide flow in the different layer of Kamaishi Bay. High correlation is obtained between simulation derived and measurement derived tidal characteristics. We also simulated the effects of breaking water effects on the tide, currents and integrating aquaculture and fisheries. The wind-driven flow using mean seasonal wind forcing (NE, SE, and SW) creates different circulations over Kamaishi Bay. The current variability in shallow areas is influenced by the prevailing winds. Similarly, the temperature and salinity distribution of Kamaishi Bay waters is characterized by strong seasonal variations. The water quality is intensely affected by pollutants and has continually deteriorated due to increased discharges of domestic and industrial waste as well as an increased loading in anthropogenic contamination into the Bay. The results were found that measured and simulated contaminations of pollutants were under the environmental standards in Japan. Observed and simulated DO, T-N and T-P concentrations were not so largely different from those before the disaster.</t>
  </si>
  <si>
    <t>While the ecosystem services concept provides an innovative framework within which to harmonize stakeholder perspectives across multiple goals, efficient monitoring is critical to ensuring that all stakeholders' objectives are addressed. Environmental modeling and remote sensing are two technologies that can powerfully extend field-based monitoring programs to link together multiple ecosystem services-related outcomes. Here we share preliminary results generated by a new software platform developed in a collaborative multi-stakeholder context. In the Gobi Desert of Mongolia, one of the most important rangeland ecosystems worldwide, the Mongolian mining subsidiary Oyu Tolgoi (OT) is cooperating with Kering, an apparel conglomerate that sources cashmere from the region, to incentivize improved grazing practices. Our model-based monitoring platform provides crucial accountability and insight into the range of key ecosystem services impacted by changes in grazing management. The InVEST Rangeland Production model is an open-source tool based on the Century ecosystem model and the GRAZPLAN ruminant physiology model. As part of the InVEST (Integrated Valuation of Ecosystem Services and Trade-offs) software suite, the model is freely accessible and globally applicable. We demonstrate in the Mongolian context that by coupling this innovative process-based tool with earth observations data, we can predict likely changes in rangeland condition that are linked to multiple ecosystem services, including herder livelihoods, biodiversity, and habitat for wildlife.</t>
  </si>
  <si>
    <t>Clara Mosso</t>
  </si>
  <si>
    <t>Student</t>
  </si>
  <si>
    <t>This workshop will introduce the SWAT-MODFLOW modelling code and guide users through construction and use of a SWAT-MODFLOW model. The basics of both SWAT and MODFLOW will be covered, followed by the process of coupling the models for surface-subsurface hydrologic modelling. The workshop will guide attendees through SWAT model construction using QGIS, linking with an existing MODFLOW model using GIS routines, running SWAT-MODFLOW, and visualizing results. This will be followed by training on the use of a new QGIS-based graphical user interface for SWAT-MODFLOW modelling. Methods for including solute transport (e.g. nitrate) in the modelling framework also will be covered. The end of the workshop will be designated for users with existing SWAT and MODFLOW models that would like help in linking and running their models. Participants should have a basic knowledge of ArcGIS or QGIS. Attendees should bring their own laptop with QGIS already installed.</t>
  </si>
  <si>
    <t>Urban development in Ushuaia, Patagonia Argentina: Assessing challenges for native forests ’ conservation and modelling uncertainty in ecosystem services provision.</t>
  </si>
  <si>
    <t>Argentina’s Native Forests Protection Act # 26,331 enforces the use of spatial planning as a tool to regulate native forest’s land use. However, it focuses on agricultural expansion as the main cause of forest loss while excluding other drivers, like urban expansion. Consequently, there is a lack of guidelines for the spatial planning of native forests in urban and wildland-urban interface areas. In particular, the city of Ushuaia in Tierra del Fuego (Argentina) has been suffering an extraordinary population increase and the unplanned establishment of new settlements in the last decades. This occurs in a context of human and ecosystem vulnerability. As a preliminary step to the use of InVEST models for the evaluation of ecosystem services provision under diverse urban development scenarios in Ushuaia, the quality of currently available data in governmental and academic sources was assessed. Two InVEST’s models were tested: carbon storage and sequestration, and water yield. Also, an online survey was designed with the aim of assessing local stakeholders’ perceptions around future development scenarios. Geospatial data for Tierra del Fuego province (1:50.000) was evaluated against other georeferenced products available at regional or global scale (i.e., soil cover map and reference evapotranspiration grid), finding that there is a lack of applicable information for the use of these models at a local level. In order to improve the predictive ability of ecosystem services modelling approaches at local levels in Patagonia, it is not only necessary to generate new geospatial data but also to incorporate the socio-political framework.</t>
  </si>
  <si>
    <t>Benjamin Choat</t>
  </si>
  <si>
    <t>Coupled numerical modeling of baseflow response to spatially-distributed stormwater infiltration</t>
  </si>
  <si>
    <t>Recent advances in coupled numerical models are allowing management scenarios to be explored where only post-hoc analysis was possible before. An example of this can be found in stormwater management. New management approaches install spatially distributed stormwater facilities, but altering installed spatial arrangements is not feasible. High-resolution physically-based models that couple surface and subsurface simulations provide a means for understanding under what scenarios different management approaches may be effective. This project aims to identify under what physiographic and climatic scenarios spatial arrangements of stormwater infiltration facilities can be used to manage baseflow magnitude and timing. A physically-based model, ParFlow, is used to simulate idealized watersheds. ParFlow is a fully-distributed integrated surface-subsurface model that solves three-dimensional Richard’s equation for variably saturated subsurface flow, and simulates overland flow using a kinematic wave approximation. Contrasted with the conductance approach applied in many codes, ParFlow introduces a pressure head driven flux term to Richard’s and kinematic wave equations allowing direct exchange between the surface and subsurface. These attributes make ParFlow especially appropriate for investigating baseflow responses where vadose zone behavior is expected to play a primary role. We hypothesize that stormwater infiltration sites distributed over larger areas will reduce subsurface saturation during precipitation events leading to lower hydraulic conductivities and increased vadose zone storage. Observed responses in eventbased baseflow response may be delayed and magnitude of baseflow is expected to decrease depending on physiographic and climatic conditions. This work will contribute to recommendations on most appropriate spatial distributions of stormwater infiltration sites.</t>
  </si>
  <si>
    <t>Muluken Muche</t>
  </si>
  <si>
    <t>Effects of precipitation data source selection on SWAT hydrologic simulation</t>
  </si>
  <si>
    <t>Precipitation is one of the major inputs for hydrological modeling and often it is the most important driver in watershed models. Even though precipitation measurements at gages are considered as the most accurate datasets, gages are unable to capture the spatial and temporal variability of precipitation. Interpolated gridded precipitation data sources have become increasingly available as alternatives to ground based measurements that address spatiotemporal issues. However, the use of gridded precipitation sources is limited, mainly due to mismatch of these gridded data to the requirements of models and difficulty in processing. This study uses the U.S. EPA Hydrologic Micro Services (HMS) infrastructure to acquire and process precipitation inputs for Soil and Water Assessment Tool (SWAT) from Daily Surface Weather Data (DAYMET), North American Land Data Assimilation System (NLDAS), Global Land Data Assimilation System (GLDAS), and Precipitationelevation Regressions on Independent Slopes Model (PRISM). Global Historical Climate Network-Daily (GHCN-D), an integrated database of daily climate summaries from ground-based stations across the globe, was used as reference data to evaluate how closely the gridded data represent precipitation. SWAT was used to identify the effects of different sources on hydrological processes in an agricultural catchment. The preliminary results indicated that there were considerable differences among GHCN-D (the observed data) and the gridded data in terms of number and consecutive wet and dry days. PRISM and DAYMET closely matched GHCN-D in those indices, while NLDAS and GLDAS showed much weaker correlations with GHCN-D. Similar differences were also observed for SWAT streamflow simulations.</t>
  </si>
  <si>
    <t>Austen Nelson</t>
  </si>
  <si>
    <t>HEC-HMS Markov Chain Monte Carlo Implementation: Existing Capabilities and Future Opportunities</t>
  </si>
  <si>
    <t>The Hydrologic Engineering Center Hydrologic Modeling System (HEC-HMS), developed by the United States Army Corps of Engineers (USACE), has now served for several decades as a key tool for hydrologic modeling planning analysis within the United States. The software’s popularity stems from its ease of use and widespread applicability to a variety of hydrologic conditions. The current risk-informed planning analysis approach within the USACE requires comprehensive assessments of uncertainty, including HEC-HMS model uncertainty. To meet this need, the USACE has leveraged related research from the academic community, such that forthcoming versions of HEC-HMS will now include a Markov Chain Monte Carlo (MCMC) sampler to support optimization and inference. Application of the new MCMC feature converts HEC-HMS from a deterministic to a probabilistic flow simulation tool. It is a leap forward for HEC-HMS to substantively support studies that require probabilistic results, such as risk-informed engineering analyses. However, several opportunities exist to improve upon the initial MCMC sampler implementation in HEC-HMS, including treatment of informative priors, the consideration of additional likelihood functions and formulations, and also parameterization schemes among others. In addition, the sampler could be blended with other algorithms in attempts to improve efficiency and/or reliability. Moreover, the sampler implementation could be leveraged to quantify model structural uncertainty. We will profile one or more of these identified opportunities to help inform future HEC-HMS software development.</t>
  </si>
  <si>
    <t>Wenyan Wu</t>
  </si>
  <si>
    <t>ANN-based surrogate models for flood inundation modeling</t>
  </si>
  <si>
    <t>Flood inundation models are important tools for flood risk estimation, flood protection infrastructure design and river system management. Very often, one-dimensional (1D) or twodimensional (2D) hydrodynamic models are used to simulate key variables, such as velocity, water depth or water surface elevation. However, hydrodynamic models are computational expensive, which prevents their application in uncertainty and probability related analyses, where a large number of model runs are required. To significantly improve the efficiency of flood inundation modelling process, artificial neural network (ANN) .based surrogate models can be used. This study investigates the suitability of ANN models as surrogate models for modelling flood inundation via a real-world case study in Australia. Data from ten historical and design flood events were used for model development, where most flood data are available at one-hour interval. For data with longer intervals (e.g. two-hour intervals), linear interpolation was used to fill in the gaps, which maximizes the utilization of useful information for model development. Key issues in developing ANN-based inundation models, including lead-time determination, input selection, sampling location and method selection and their impact on derived flood information in a flood plain, are also discussed. This study provides insights into the best practice in developing ANN-based surrogate models for flood inundation modelling.</t>
  </si>
  <si>
    <t>Mike Galvin</t>
  </si>
  <si>
    <t>Cyanobacteria Assessment Network (CyAN)</t>
  </si>
  <si>
    <t>The Cyanobacteria Assessment Network (CyAN) is a multi-agency (NASA, USGS, NOAA, and EPA) project and its mission supports the environmental management and public use of U.S. lakes and reservoirs by providing a capability of detecting and quantifying algal blooms using satellite data records and disseminating this information through CyAN, a mobile application developed and hosted by EPA. The app provides water quality managers with a user-friendly platform that reduces the complexities associated with accessing satellite data to allow fast, efficient, initial assessments across lakes and reservoirs. Data from the European Space Agency Copernicus Sentinel-3 satellite Ocean and Land Colour Instruments (OLCI) are used in near real-time to make initial water quality assessments and quickly alert managers to potential problems and emerging threats related to cyanobacteria. Users can track cyanobacteria biomass in their waterbodies of interest by marking the waterbodies with thumb pins. The app currently hosts 2017 and 2018 OLCI-derived cyano imagery and is available to US state environmental and health agencies through Android-based mobile devices. The cyano data covers the continental U.S. at 300m resolution and represents the weekly maximum value cyanobacteria response of over 2,370 resolvable lakes and reservoirs. The imagery is updated on a weekly schedule (previous week’s data are available mid-current week) to provide a near real-time view of cyano water quality at user-selected areas of interest.</t>
  </si>
  <si>
    <t>Calvin Pritchard</t>
  </si>
  <si>
    <t>Coupling of Environmental and Social Simulation Components</t>
  </si>
  <si>
    <t>Preexisting implementations of environmental and social system models are in many different programming languages and frameworks. Some models require large amounts of time and effort to implement. In order for coupling these models to be convenient it must be easy to install the model, communicate with other models, and possible for the models to work together under a common modelling formalism. These challenges are explored by coupling an ecological and social model together. A simplification of the discrete event system specification is chosen as the modelling formalism because it is capable of handling discrete time and discrete event models. Model component installation difficulty is reduced by installing into isolated virtual environments with Docker. The Geoscience Ontology is used as a shared vocabulary for model communication. Particular emphasis is placed on integration with existing models in the basic model interface (BMI) and providing thin wrappers around a model component’s original communication interface.</t>
  </si>
  <si>
    <t>Priscila dos Reis Cunha</t>
  </si>
  <si>
    <t>Giving Cash to Indigenous People Increases Deforestation?</t>
  </si>
  <si>
    <t>An increasing number of indigenous communities have been integrated to the market economy, and such integration can lead to unexpected negative environmental impacts that are important to be understood in order to mitigate them. A common way in which indigenous people are integrated to market economy is through the implementation of Conditional Cash Transfer programs (CCTs). Some models have been developed aiming to predict the long-term environmental impacts of CCTs and, in general, they focus the people’s decision-making process regard time allocation on the rational choice theory, however it is believed that people tend to mentally divide time in “work” and “non-work”, thus acting accordingly to the mental accounting theory. Evidence suggest that the implementation of CCTs can reduce the amount of time people allocate on subsistence activities and increases time dedicated to leisure activities, therefore could lead to different predictions of these programs environmental impacts. This study aims to discuss how the adoption of conflicting decision theories (i.e. rational choice theory and mental accounting) changes the predictions of the long-term impacts of CCTs money transfers and intends to discuss the uncertainty due to different theoretical assumptions. For this we will study the Bolsa Família program impacts at the Kῖsêdjê community (amazonic indigenous community from Brazil), through an agent-based model, described using the ODD + D protocol and parameterized with empirical data obtained by survey and time allocation techniques.</t>
  </si>
  <si>
    <t>Matt Purucker</t>
  </si>
  <si>
    <t>Characterizing and predicting site productivity using a geocentric approach</t>
  </si>
  <si>
    <t>Site productivity is a measure of primary productivity potential of a forest ecosystem. It is characterized by an interaction of biotic and abiotic factors such as climate, soil and topography. An accurate site productivity characterization allows for efficient land use allocation, integrated ecosystem planning, and prescribed ecosystem management. Site productivity can be evaluated by using phytocentric, geocentric, and phytogeocentric approaches. Phytocentric approach – site index or the height of dominant or co-dominant trees at a reference age, is an important proxy of site productivity and has traditionally been used in many conceptual and simulation models of ecosystem dynamics; however, it assumed that forest management history has no effects on site productivity. Indeed, forest site productivity is dependent on both site and management related factors. Better management of under-utilized woody biomass from forest such as treetops, branches, twigs, bark, and limbs could be potential sources of feedstock in order to meet the Energy Independence and Security Act’s target to significantly increase biofuel production over the next 15 years. We hypothesized that intensive forest management practices will not only reduce the amount of soil nutrients present, but also affect the site productivity of the managed ecosystem. This study aims to develop predictive models using geocentric approach by pairing Forest Inventory and Analysis (FIA) plot data with forest management history, climate, topography, and soil data across the state of Tennessee. It is important to find a balance between forest management practices and maintaining forest productivity in order to meet the increasing demand for woody biomass and ensure it will remain a sustainable resource for the future.</t>
  </si>
  <si>
    <t>Samuel Saxe</t>
  </si>
  <si>
    <t>New hydrologic model performance evaluation methodologies</t>
  </si>
  <si>
    <t>Many modeled and reanalysis products estimate water balance components, such as precipitation and evapotranspiration, across a wide variety of spatiotemporal scales. When selecting datasets for use in model simulation and calibration, modelers are faced with the dilemma of selecting a product to use that best fits their needs in terms of accuracy, reliability, and usability. In this study, we review methodologies that can be used to 1) inter-compare products for a water budget component across temporal and spatial scales, 2) evaluate regionspecific product metrics based on observational data, 3) identify outlying or unexpected values, and 4) describe product functionality in terms of scale, resolution, and ease of usability. We do not seek to identify a “best” product in terms of accuracy, but rather suggest methods that modelers can use to select the product that best fits their unique model requirements, whether the desired product is to be used as forcing data or to set range limits for calibration.</t>
  </si>
  <si>
    <t>A101</t>
  </si>
  <si>
    <t>2:00-3:20pm</t>
  </si>
  <si>
    <t>David Waters</t>
  </si>
  <si>
    <t>Modelling Uncertainty in Geographic Information Analysis</t>
  </si>
  <si>
    <t>Charles Ehlschlaeger</t>
  </si>
  <si>
    <t>Charles (Chuck) Ehlschlaeger, Olaf David</t>
  </si>
  <si>
    <t>Sensitivity and Uncertainty Analysis of the eWater Source Catchment Model – A water quality case study of the Great Barrier Reef, Australia</t>
  </si>
  <si>
    <t>Geographic Information Systems (GISystems), while providing a standard methodology for solving many spatial applications, have been plagued with deterministic applications and thematic data layers that, at best, provide a qualitative understanding of the errors and uncertainties associated with those data layers. Current GISystems also lack visualization tools that easily represent the uncertainties associated with performing GISystem analyses. This "chicken and egg" problem is caused by a lack of data layers with explicit quantitative uncertainty measures nor GISystem applications that can automatically combine data uncertainty measures with application uncertainty measures to produce outputs with explicit uncertainty representations. Finally, GISystems lack visualization techniques to easily represent these uncertainty analyses. This workshop will provide a hands on demonstration of a GISystem that provides this uncertainty functionality. Demographic and social factor data layers will be provided that contains explicit uncertainty metrics. GISystem commands from GRASS will be incorporated into the Framework for Incorporating Complex Uncertainty Systems (FICUS), which is built on top of the Open modelling System (OMS). We will also present a web based visualization tool to present the results of this uncertainty quantifying GISystem.</t>
  </si>
  <si>
    <t>To improve water quality entering the Great Barrier Reef lagoon, the Reef Water Quality Protection Plan (a joint Queensland and Australian government initiative), outlines a clear set of water quality targets to be achieved through improved agricultural management practices. The eWater Source Catchment modelling framework was one line of evidence used to report on progress towards the targets. The framework consists of sub catchment streamflow modelling, generation of contaminants at Functional Unit scales and transport through a node-link system. Parameter sensitivity and uncertainty analysis are important for any modelling program when estimating concentrations of constituents, and associated loads. Here we wish to find and quantify the critical uncertainties in the model, with a view to reformulating the model in places where there is little sensitivity, and identifying new information that would reduce uncertainties. Two initial approaches were used for the analysis. The first, to examine sensitivities and uncertainties of generic processes, predominantly through algebraic differentiation, in order to find the important processes and locations. The second approach, to undertake a simple oneat-a-time sensitivity analysis to appreciate how sensitivities cascade through the model. These will ultimately feed into an uncertainty analysis of the entire model. The preliminary findings indicate differences in sensitivity in grazing dominant versus sugarcane/cropping dominant areas. We also detect some differences in parameter sensitivity when looking at mean sediment loads vs 90th percentile sediment loads, with the latter generally corresponding to larger export events. This approach offers an informed alternative to assessing uncertainty in large-scale catchment models.</t>
  </si>
  <si>
    <t>Zine El Abidine Boukhrissa</t>
  </si>
  <si>
    <t>A102</t>
  </si>
  <si>
    <t>Board Member</t>
  </si>
  <si>
    <t>9:20-9:40 AM</t>
  </si>
  <si>
    <t>10:40am-12:00pm</t>
  </si>
  <si>
    <t>Modelling Water Volume for El Kebir Watershed</t>
  </si>
  <si>
    <t>A Community Framework for Next Generation Integrative Modelling</t>
  </si>
  <si>
    <t>Allen Lee</t>
  </si>
  <si>
    <t>Allen Lee, Michael Barton, Eric Hutton (pending)</t>
  </si>
  <si>
    <t>Xiaohui Qiao</t>
  </si>
  <si>
    <t>The study attempts to predict the annual water volume in the ungauged El Kebir River having a reservoir at its outlet from 2000. The Mellah watershed, equipped with a gauging station, is used as a basin of reference to validate the rainfall-discharge model from the Watershed Modeling System (WMS). The Kebir basin is used to estimate the water volume, where a noncalibrated model is used. The procedure is to introduce the layers of land use and type of soils, using GIS, and the physical elements of the watershed that are determined from the Digital Elevation Model with 30m of resolution (STRM). In order to estimate the runoff, some stream flows and rainfall events have been utilized for simulation. Using WMS and the application of the curve number method, we found that the model has given good results. The calculated mean annual volume (period 1980-2014) in the Mellah River is estimated to be 155 Hm3 and the estimated mean annual volume using the model is equal to 161 Hm3 , having an overestimation of 3.87%. For the period 1979-1999, the mean annual volume in El Kebir River is equal to 194 Hm3 or a mean annual runoff of 291.28 mm. After the year 2000, the simulated volume is being equal to 256 Hm3 , a value close to the reservoir amount. Thus, the runoff curve number generated from the remote sensing and GIS appears to be an efficient method for determining the approximate runoff or water volume from rainfall event in ungauged basins.</t>
  </si>
  <si>
    <t>Full paper</t>
  </si>
  <si>
    <t>We need integrative modelling of coupled human-earth systems that can represent variable combinations of system processes at multiple scales to help us better understand today’s humanized planet scientifically, to manage it sustainably, and to appropriately address scientific and policy issues and evaluate their outcomes. All software systems accumulate technical debt over time and the first generation of computational models and platforms developed to help us explore and understand biophysical and social systems dynamics are no exception. We propose a new community framework to support an ecosystem of diverse models as components that can be connected as needed to facilitate understanding of a range of complex human-earth system interactions. Models can be incrementally improved to be containerized in Docker and then adapted to conform the CSDMS Basic modelling Interface (BMI) and Standard Names ontology to map and wire their inputs and outputs together. This is part of a larger effort to convert relevant models into reusable computational chunks that can be queried, reparameterized, or embedded in larger computational pipelines and workflows with multiple feedbacks. This workshop will involve a series of short presentations followed by a group/panel discussion, possibly feeding into a hackathon.</t>
  </si>
  <si>
    <t>Kelley Sterle</t>
  </si>
  <si>
    <t>A Simplified Approach for Water Resources Web Processing Services (WPS) Development</t>
  </si>
  <si>
    <t>Hydroclimate Variability in Snow-fed River Systems: Local Water Managers’ Perspectives on Adapting to the New Normal</t>
  </si>
  <si>
    <t>A103</t>
  </si>
  <si>
    <t>Introduction to SWAT+, a completely restructured version of the SWAT model</t>
  </si>
  <si>
    <t>Jeffrey G. Arnold</t>
  </si>
  <si>
    <t>Developing a complex water resources modelling web application can be a daunting task that requires integration of various models and data sources with ever-changing internet technologies. Service-oriented architecture (SOA) has been shown to be useful for building complex modelling workflows. However, compared with other types of web services such as for data delivery and mapping, the implementation of web processing services (WPS) for water resources modelling and data analysis is not very common. Indeed, tools to simplify the development and deployment of WPS for general modelling cases are lacking. We will present the development and testing of a ready-touse WPS implementation called Tethys WPS Server, which provides a formalized way to expose web application functionality as standardized WPSs in alongside an app’s graphical user interfaces. Our WPS server is Python-based and is created on Tethys Platform by leveraging PyWPS. A case study is provided to demonstrate how web app functionality(s) can be exposed as WPS using our open source package, and show how these WPSs can be coupled to build a complex-modelling app. The advantages of Tethys WPS Server includes: 1) lowering the barrier to OGC WPS development and deployment, 2) providing web services-based access of apps, 3) improving app interoperability and re-usability, and facilitate complex modelling implementation.</t>
  </si>
  <si>
    <t>Jeffrey G. Arnold, Katrin Bieger, Michael J. White, and Ryan Bailey</t>
  </si>
  <si>
    <t>Between 2012 and 2016, drought characterized by low Sierra Nevada snowpack and anomalously warm temperatures exacerbated water scarcity in the snow-fed Truckee-Carson River System of California and Nevada. However, in winter of 2016/2017, numerous atmospheric rivers made landfall resulting in record precipitation, historic snowpack, and winter and spring flooding. Through interviews conducted annually with key water managers, a collaborative modeling case study underway in this river system examines how local climate adaptation varies coincident with hydroclimate variability. The following research questions are addressed: 1) How does recent hydroclimate variability compare to historical and projected future climate? 2) How do water management challenges during wet years compare to challenges associated with consecutive drought years? 3) How do climate adaptation strategies and barriers change over time? and 4) What science information is necessary to support long-term adaptation? An analysis of interview data collected during the 2015, 2016 and 2017 water years demonstrates that managers continue drought adaptation efforts to enhance water supply and revise management practices based on stationary climate patterns, exemplifying recent conditions as the “new normal” climate for which they should plan. An assessment of recently observed hydroclimate variability reveals recent water years bound historical observations and are consistent with estimated paleoclimate extremes in terms of magnitude, but not persistence, of both dry and wet conditions. To support local adaptation, managers requested researchers simulate alternative water management strategies. This study illustrates how the integration of local knowledge with applied climate research can support adaptive water management in snow-fed river systems.</t>
  </si>
  <si>
    <t>Jelena Vukomanovic</t>
  </si>
  <si>
    <t>9:40-10:00 AM</t>
  </si>
  <si>
    <t>Over the past 20 years, the Soil and Water Assessment Tool (SWAT) has become widely used across the globe. The large numbers of applications across the globe have also revealed limitations and identified model development needs. Numerous additions and modifications of the model and its individual components have made the code increasingly difficult to manage and maintain. In order to face present and future challenges in water resources modeling SWAT code has undergone major modifications over the past few years, resulting in SWAT+, a completely revised version of the model. Even though the basic algorithms used to calculate the processes in the model have not changed, the structure and organization of both the code (object based) and the input files (relational based) have undergone considerable modification. This is expected to facilitate model maintenance, future code modifications, and foster collaboration with other researchers to integrate new science into SWAT modules. SWAT+ provides a more flexible spatial representation of interactions and processes within a watershed. This workshop discusses: 1) the new relational input file structure, 2) improved connectivity between watershed objects, 3) linkage with MODFLOW for comprehensive surface/groundwater simulations, and 4) application of SWAT+ in national conservation assessment in the U.S</t>
  </si>
  <si>
    <t>Dali Wang</t>
  </si>
  <si>
    <t>Extended Abstract</t>
  </si>
  <si>
    <t>An Application Software Analytics Toolkit for Facilitating the Understanding, Componentization, and Refactoring of Large-Scale Scientific Models</t>
  </si>
  <si>
    <t>Johns Island, South Carolina, is experiencing unprecedented growth that threatens unique natural and cultural resources reflecting the island's rich civil rights era history and a near-contiguous landscape of mixed forest types, wetlands, agriculture and waterways. The Johns Island Community Conservation Initiative was created to advance a comprehensive conservation effort on the island. We a) identified which areas are most important (and why) to Johns Islanders using an iterative, participatory process, and b) modeled future land use change and development scenarios to identify areas at greatest risk. These efforts will lead to the development of a conservation toolkit that reflects both landowner preferences and the legal/financial feasibility of mechanisms for conservation in high-priority areas. Through a series of workshops, we worked with long-term residents to identify, describe and map the natural and cultural resources of Johns Island. The spatial distribution of these resources suggested that they could be conserved by a shift towards in-fill development. We used the FUTure Urban- Regional Environment Simulation (FUTURES) model to simulate development patterns (2010-2060) for business-as-usual, moderate in-fill and ambitious in-fill scenarios. The two in-fill scenarios correspond to a gradient of possible regulatory changes that influence zoning and permitted land use. FUTURES simulates the emergence of land change patterns using three sub-models that project the location, the quantity and the spatial pattern of change. We examined how the important natural and cultural resources identified by long-term residents fared under the three different development scenarios. Results point to trade-offs between development and conservation of locally valued cultural and natural resources. Resources that are lost even under ambitious in-fill policies may be prime candidates for other conservation strategies, such as conservation easements, deed restrictions or fee purchase.</t>
  </si>
  <si>
    <t>B100</t>
  </si>
  <si>
    <t>Saddam Waheed</t>
  </si>
  <si>
    <t>eRAMS Engine: eRAMS Platform for Developers</t>
  </si>
  <si>
    <t>Mazdak Arabi</t>
  </si>
  <si>
    <t>Mazdak Arabi,Kyle Traff, Olaf David, Tyler Wible, Jae Sung Kim</t>
  </si>
  <si>
    <t>Application of Multisite-Multivariate CLIGEN Weather Generator in Diyala River Basin in Iraq for Climate Change Assessment.</t>
  </si>
  <si>
    <t>The Environmental Resource Analysis and Management System (eRAMS) platform enables building accessible and scalable analytical tools and simulation models that can be accessed via desktop or mobile devices. The eRAMS “RoundTrip” workflow facilitates development of web apps using the platform. eRAMS provides three options for development of collaborative projects, integrating geospatial data, analytics, and modeling engines, addressing a range of app development needs with varying levels of complexity. 1. eRAMS Create: use this incredibly simple workflow to upload geospatial layers, attach documents, and include time series. The platform allows basic HTML integration to give your geospatially enabled webpage the look and feel you desire. 2. eRAMS RoundTrip: use this platform to develop apps with simple analytics and modeling tools. This platform requires familiarity with Python, Javascript, CSS and HTML. 3. eRAMS CSIP: The Cloud Services Integration Platform (CSIP) empowers users to integrate more complex analytics and modeling services. This workshop will provide participants (with notebook/browser) a hands-on introduction to using the eRAMS platform.</t>
  </si>
  <si>
    <t>Assessment and evaluation of risk analysis due to climate change impacts on water resources is of paramount importance for hydrologists and scientists. Testing a water resource system behavior under synthetic future scenarios can help us understand the system performance and suggest mitigation strategies. Such evaluation can be performed by implementing a weather generator model coupled with a hydrology model in order to study future climate scenarios for extreme events. Therefore, the main objective of this study is to develop a weather generator model with capability of producing a wide range of climate scenarios in order to assess future climate variability and its impacts on a water resources system. Herein, CLIGEN model is implemented to achieve this purpose. The proposed model contains different features including: (1) a second-order, two-state Markov chain to simulate the precipitation occurrence; (2) Wilks’ technique to produce correlated precipitation occurrences and amounts at multiple sites; (3) conserving the cross-correlation and the auto-correlation between the weather variables and the variable itself; and (4) an ability to alter the variable parameters (i.e., mean, standard deviation and coefficient of variation) to generate realistic scenarios to be used later for evaluation of climate change impacts. The developed model is applied in Diyala river basin in Iraq to demonstrate its validity for the period between 1948 to 2006. Results indicate that the proposed model preserves the statistical properties of the variables as compared to the observation properties. The proposed model also conserves the Auto-correlation of a single parameter, the spatial correlation between each variable, and the cross-correlation between the variables in each site with a good agreement with the observation characteristics. The results also show that the second- order two-state Markov chain is superior over the first-order two-state which demonstrates the importance of using higher order in dry-climate regions.</t>
  </si>
  <si>
    <t>B102</t>
  </si>
  <si>
    <t>376/78</t>
  </si>
  <si>
    <t>Cheng-Wei Yu</t>
  </si>
  <si>
    <t>Seventh Workshop on Data Mining as a Tool for Environmental Scientists (W-DMTES-2018)</t>
  </si>
  <si>
    <t>Karina Gibert</t>
  </si>
  <si>
    <t>Karina Gibert,Joaquín Izquierdo Grupo, Miquel Sànchez Marrè, Serena (Chen) Hamilton,</t>
  </si>
  <si>
    <t>A Thorough Examination for Boundary Condition Configuration in Continental-Scale Hydrodynamic Simulation</t>
  </si>
  <si>
    <t>This workshop (W-DMTES-2018) aims to provide a global perspective of the complete and complex process of transforming raw data into really useful decisional knowledge in environmental domains. Data Mining and Data Science processes transform the data into relevant information, and permits to induce decisional knowledge from it, even taking into account the doctrinae corpus in the target domain, when available. This knowledge can be used to provide rational support to the complex decision making process in front of high levels of uncertainty, multifactor influences and, eventually, different experts opinions, providing highly powerful tools for better knowledge of environmental systems as well as better control and management. This workshop is in close connection with SDMTES-2018 session, and pretends to promote the interaction among the Environmental Sciences, the Data Mining and Data Science, and related areas, like Big Data, or Intelligent Decision Support Systems, as well as to make data mining techniques, data science processes and related more accessible to environmental modellers and to give data miners and knowledge engineers a better idea of the needs and desires of the environmental community. As a main discussion topic, this year, the contributions of Data Science and data mining to sustainable food, energy and water systems will be addressed, with special emphasis on the real added value of considering big data in these contexts, as well as real needs and availability of big data for specific applications. Participants in S-DMTES’2018 are specially invited to take active participation in this workshop</t>
  </si>
  <si>
    <t>With the development of computational technique and data availability, executing hydrodynamic simulation in state/continental scale is no longer inaccessible to scientists and researchers. However, there is little or no clear guideline/discussion for boundary condition configuration in large-scale river network simulation to prevent/alleviate numerical oscillations and instabilities. Numerical oscillations may be a trivial problem when simulating hydraulic behaviors in a small scale/short river channel. However, given the enormous number of boundary conditions required for continental-scale hydrodynamic simulation, numerical oscillations from inappropriate configuration of boundary condition can easily cause catastrophic numerical result. Hence, this research provides a thorough examination of geometric boundary condition configuration in continental-scale river network simulation. The examination will include: (1) the optimal resolution of channel bathymetry data for continental-scale hydrodynamic and its underlying physics (2) the impact introduced from bottom slope discontinuity by using natural channel geometry (3) the influence of the inflow boundary condition magnitude to numerical stability. (4) the numerical oscillation introduced by lateral inflow boundary conditions. All issues mentioned above can pose a severe threat to the numerical stability of the simulation result. Thus, solutions and discussions are provided herein: First, the necessity of using detailed channel cross-section resolution will be discussed. Second, the concept of ``reference bed-slope line" is introduced to alleviate the numerical oscillations from inhomogeneous source terms. Third, the relationship between the optimal magnitude of inflow boundary and the variability of channel geometry will be shown. Last, the lateral flow-limiter is proposed to reduce the numerical oscillations from the energy perspective.</t>
  </si>
  <si>
    <t>The complexity of large scientific models developed for certain machine architectures and application requirements has become a real barrier that impedes continuous software development. In this study, we use experience from several practices, including open-source software engineering, software dependency understanding, compiler technologies, analytical performance modeling, micro-benchmarks, and functional unit testing, to design software toolkits to enhance software productivity and performance. Our software tools collect the information on scientific codes and extract the common features of these codes. In this paper, we focus on the front-end of our system (Software X-ray Scanner): a metric information collection system for better understanding of key scientific functions and associated dependency. We use several science codes from the Innovative and Novel Computational Impact on Theory and Experiment (INCITE) program, Exascale Computing Projects (ECPs), Subsurface Biogeochemical Research (SBR) to explore cost-efficient approaches for program understanding and code refactoring. The toolkits increase the software productivity for the Interoperable Design of Extreme-scale Application Software (IDEAS) community which is supported by both US Department of Energy’s Advanced Scientific Computing Research (ASCR) and Biological and Environmental Research (BER) programs. We expect that these toolkits can benefit broader scientific communities that are facing similar challenges.</t>
  </si>
  <si>
    <t>C100</t>
  </si>
  <si>
    <t>Andrea Pineda Rojas</t>
  </si>
  <si>
    <t>eRAMS Online Tools for Integrated Resource Management</t>
  </si>
  <si>
    <t>Towards the Implementation of the WRF-Chem Model in Buenos Aires</t>
  </si>
  <si>
    <t>Mazdak Arabi, Tyler Wible, Jae Sun Kim, David Patterson, Kyle Traff</t>
  </si>
  <si>
    <t>10:00-10:20 AM</t>
  </si>
  <si>
    <t>Rohit Khattar</t>
  </si>
  <si>
    <t>eRAMS Online provides web services for sustainable management of land, water, and energy resources to assist strategic and tactical decision-making at multiple scales. The components of the software include: Content Management System (eRAMS CMS): Managing documents and files (e.g. PDF, Word, Spreadsheet) online, seamlessly accessible from desktop and mobile devices; GIS and Mapping (eRAMS GIS): Creating, organizing, sharin, and managing location based information with options for attaching time-series data; Analysis and Modeling (eRAMS Apps): Accessing apps for planning and management of water, land, and energy resources and; Collaboration System (eRAMS Groups): Creating groups, sharing data, and publishing resources. This workshop will provide a hands-on introduction to the capabilities of eRAMS Online Tools. Participants are expected to bring their notebooks for test driving the tools.</t>
  </si>
  <si>
    <t>The WRF-Chem model is implemented in the Metropolitan Area of Buenos Aires (MABA) for the first time. In order to determine the best model configuration representing transport and dispersion within the planetary boundary layer (PBL), several simulations are performed considering different PBL schemes (YSU, MYJ, QNSE, MYNN and MYNN3) and horizontal resolutions (1 km and 5 km). An analysis of its performance to simulate carbon monoxide (CO) concentrations at a green urban site and relevant atmospheric variables (air temperature, wind speed and direction) is presented. Four 5-day-periods are selected covering different seasons of the year. All simulations are performed in a 330 km x 305 km domain considering 38 vertical levels, the Noah Land Surface Model and the MODIS land use data. Meteorological initial and boundary conditions come from the Climate Forecast Reanalysis System. CO emissions belong to a high-resolution emission inventory developed for the MABA. The sensitivity of model results to the choice of the PBL scheme is studied considering a 5 km horizontal resolution. Atmospheric variables are well simulated by the five schemes. Statistical comparison between modelled and observed hourly CO concentrations shows that there is no single PBL scheme that performs best for all measures and seasons. MYNN, QNSE and YSU present better statistics in autumn, winter and spring, respectively. When horizontal resolution is increased to 1 km, no clear improvement is observed. The modelled CO peak concentration can be lower or greater than that obtained with the 5 km resolution simulation, highlighting the role of changes in variables other than emissions.</t>
  </si>
  <si>
    <t>N/A</t>
  </si>
  <si>
    <t>C101</t>
  </si>
  <si>
    <t>Understanding the impact of climate and traffic in air quality: the impact of preprocessing in data science</t>
  </si>
  <si>
    <t>Participatory Modelling, Ambiguity and the Challenges of Being Inclusive</t>
  </si>
  <si>
    <t>Marcela Brugnach</t>
  </si>
  <si>
    <t>Marcela Brugnach, Raffaele Giordano</t>
  </si>
  <si>
    <t>In addition to the session Participatory Modelling, Ambiguity and the Challenges of Being Inclusive, we will hold a workshop to discuss in more depth how ambiguity is (or is not) addressed in participatory modelling. Participants are invited to bring their modelling experiences with ambiguity, based on which we will discuss the issues related to three questions: (1) How can we better integrate ambiguity in a modelling exercise? (2) How can we solve the dichotomy between a) aggregating different stakeholders’ framings; b) modelling individual behaviors and decision processes? (3) How can we account for the dynamics of framing and re-framing -subject to change as a result of learning process- in a participatory modelling exercise?</t>
  </si>
  <si>
    <t>In the context of smart cities, more and more real time information is available to a better management. The paper shows how to extract relevant decisional knowledge from the open data sources of the city of Barcelona, regarding different aspects of the city behaviour. The main purpose of this work is to get a better understanding of the relationships between climatic conditions, air quality and traffic in the city of Barcelona. A data science approach if followd to combine all these independent data sources into a single working data matrix to be properly exploited. Detailed preprocessing has involved great efforts as the different opendata sets provide data at different granularities regarding both time (every 5 minutes, hourly, daily) and space (methereological stations are not necessarily placed near the traffic monitoring points or the air quality stations). Signifficant efforts have been done to develop a correspondence model between stations of the three data sources and spatio-temporal interpolation has been required to build de reference dataset to be further analyzed through data mining methods. Georeference of the three networks of stations (climatic, air quality and traffic) have been used inside a GIS to establish the proper correspondence model. The work shows how the preprocessing of different kinds of data can be encompassed into a global Data Science process useful to support environmental plans in the city In a second step, a clustering model is performed to identify typical climatic-pollution-traffic scenarios in the city and profiling techniques have been used to identify the areas of the city following each scenario at certain time intervals. Global association among all variables is analyzed by means of factorial analysis methods. Clusters are then projected on the factorial map to confirm profiling synthesis with global associations between variables. The results show a synthetic view of the city behaviour and the relationships among climatic conditions, air quality and intensity of traffic at different periods of the week.</t>
  </si>
  <si>
    <t>C102</t>
  </si>
  <si>
    <t>3:40-5:00pm</t>
  </si>
  <si>
    <t>Alison Appling</t>
  </si>
  <si>
    <t>Decision Support for Integrated Water Resources Management</t>
  </si>
  <si>
    <t>Naomi Detenbeck</t>
  </si>
  <si>
    <t>Naomi Detenbeck, Amy Piscopo, Timothy Stagnitta</t>
  </si>
  <si>
    <t>Toward real-time water quality forecasts</t>
  </si>
  <si>
    <t>Forecasts of river solute concentrations 1 hour to 30 days in the future could aid in predicting harmful algal blooms and engaging a now-focused public in discussions of local environmental conditions. Additionally, because first-generation concentration forecasts are likely to contain large inaccuracies, making these forecasts readily available opens doors to detecting new or previously unrecognized point sources, transformation hot spots, and other influential drivers. We applied calibrated solute models to near-term flow predictions at river and stream sites across the US, linking the extensive work of the United States Geological Survey's (USGS) National Water Quality Assessment Project with that of the National Oceanic and Atmospheric Administration's (NOAA) National Water Model discharge prediction web service. Our model integration produces uncertain and yet best-available water quality forecasts at sites across the nation. Here we propose and illustrate several metrics of model performance for those forecasts. In addition to quantifying current model skill, these proposed metrics could serve as benchmarks against which future models can demonstrate advancement toward a valuable and novel national forecasting capability.</t>
  </si>
  <si>
    <t>This hands-on workshop will provide an introduction to US Environmental Protection Agency’s Watershed Management Optimization Support Tool (WMOST). WMOST is designed to facilitate the application of integrated water resources management (IWRM) by communities, utilities, and watershed organizations, looking across stormwater (both grey and green infrastructure approaches), wastewater, drinking water, and land conservation practices to find the most cost-effective suite of management practices (https://www.epa.gov/exposure-assessment-models/wmost). WMOST allows users to minimize cost while meeting water quantity and quality goals. The workshop will include a brief introduction to IWRM, an overview of WMOST, discussions of the WMOST process, model scenarios, tool validation and troubleshooting, single and multiple-objective optimization and future directions. Workshop participants will be provided with a CD of tool files and background documentation to load onto their laptops. Exercises will be provided for a simple case study that participants can set up and run during the workshop.</t>
  </si>
  <si>
    <t>Ivan Portoghese</t>
  </si>
  <si>
    <t>Irrigation Tank Detection and Monitoring through Remote Sensing Application</t>
  </si>
  <si>
    <t>C103</t>
  </si>
  <si>
    <t>Creating a Solution Book of Core Modelling Practices</t>
  </si>
  <si>
    <t>Joseph Guillaume</t>
  </si>
  <si>
    <t>Joseph Guillaume, Suzanne Pierce, Sondoss Elsawah, Anthony Jakeman</t>
  </si>
  <si>
    <t>In water scarce regions irrigation farming is challenged by the capability of water supply facilities to fulfill the crop water demand with appropriate timing and reliability. At the farm-scale, technical constraints to irrigation practices may depend on the performance of collective irrigation systems and/or the limited yield of groundwater wells. To respond to farmers’ needs in terms of irrigation schedules, water storage tanks made of earth bunds with plastic linings are built to provide farms with adequate water stocks. A case study in Southern Italy is investigated where a rapid diffusion of irrigation tanks has been observed with increasing concerns for water resources. The Capitanata plain, an intensive agricultural district covering about 5,000 Km2, creates an opportunity to employ multispectral images to develop suitable tools for the detection and monitoring of widely distributed irrigation tanks. To this goal, an automatic Matlab® add-on app has been developed, exploiting the three RS indices NDVI, NDWI, and NDWI2 modified, applied to different optical images with 50cm to 10m of spatial resolution. A real-time comparison and validation between results and ground-truth data, help user to choose the best configuration to adapt this approach to the actual case study, allowing the weekly monitoring of the state of farm-scale water storage in both ordinary and drought conditions. As preliminary results, in August 2017, about 10,000 active tanks were detected with an average surface of 300 m2. Moreover, a specific function to retrieve the spatial nexus between storage tanks and surrounding irrigation fields has been developed.</t>
  </si>
  <si>
    <t>Integrated modelling and assessment by definition requires bringing together a broad range of methods, concepts and knowledge. Our task would be much easier if there were a reference to which we could turn that summarizes current knowledge about core modelling practices: what problem they solve, when they are appropriate, and how to implement them. This kind of "solution book" would provide a handy checklist for analysts and reviewers, a centralized database to consolidate our interdisciplinary knowledge, and a place newcomers can be directed for a concise introduction to any method. This workshop invites participants to contribute to an ongoing community effort to make this a reality. The workshop will provide training on use of the solution book and the structured template used to document modelling practices. We will then facilitate collaborative efforts to improve the documentation of practices related to selected priority areas.</t>
  </si>
  <si>
    <t>Kurt Wolfe</t>
  </si>
  <si>
    <t>Hydrologic Micro Services (HMS) Architecture</t>
  </si>
  <si>
    <t>C104</t>
  </si>
  <si>
    <t>Participatory Modelling 2.0: Interfaces, Tools, Methods and Approaches for Linking Stakeholders, Decisions and Environmental Modelling</t>
  </si>
  <si>
    <t>Nagesh Kolagani</t>
  </si>
  <si>
    <t>Nagesh Kolagani,Alexey Voinov, Steven Gray, Miles McNall, Laura Schmitt-Olabisi</t>
  </si>
  <si>
    <t>An often-encountered issue in hydrological and water quality modeling is matching the problem statement with available model(s). Workflows can consist of a single model or be composed by linking multiple models to address the problem statement. This often requires custom-written software wrappers and/or the use of modeling frameworks. Modelers often spend significant amounts of time parameterizing the selected model(s) because many were developed before access to environmental databases were available online. The entire model may have to be used even if the problem statement requires only a subset of its functionality. Individual models may not simulate all the physical processes to the detail level required by the problem statement, or may not simulate all the desired water quality constituents, leaving the modeler to simulate proxy constituent(s). A componentized system, Hydrologic Micro Services (HMS), is being developed to address these issues. The HMS architecture contains a collection of inter-operable data and modeling services. The water quantity and quality components can be used to construct workflows tailored to specific problem statements. The primary design objective of HMS is to make the components available as RESTful web services, as well as desktop libraries, so they can be easily integrated within complex workflows. Each component may have multiple implementations ranging from macro (coarse) to micro (detailed) that will allow users to choose the appropriate level of detail for the problem statement.</t>
  </si>
  <si>
    <t>Wissam Atwah</t>
  </si>
  <si>
    <t>The popularity of participatory modelling (PM) has grown considerably in recent years with the acknowledgement that the inclusion of stakeholders and a variety of perspectives are required to improve our understanding of social-ecological systems and current environmental problems. Yet there is still a vast gap between what scientists know and what managers, policy-makers and other decision-makers do. The workshop (and linked C5 session) will focus on interfaces, tools, methods and approaches that can be used in participatory modelling and stakeholder interaction, and effectively lead to action-oriented outcomes. The workshop will also consider ways of engaging decision-makers and stakeholders in a modelling process and methods for embedding modelling into decision making. We seek to attract action researchers and practitioners to explore recent developments in modelling with stakeholders, and invite discussion on such efforts and on visualization, analytics, interaction, documentation, recording, conceptualizing, etc. technologies that can help in these efforts. By bringing together diverse perspectives, we hope to assess current trends in the field and define new questions that characterize future directions in PM. We invite those representing a wide range of perspectives, including computer scientists, social and natural scientists, and cognitive scientists as well as those of decision-makers, managers or stakeholder experts. Some potential questions appropriate for the workshop include: How can computer models and mental models be better integrated to support decision-making? How computer interfaces can assist in linking mental models with systems models? How can they be improved for that? What role can cyber-platforms play in harnessing collective intelligence for ‘wicked problems’? How can model output be translated into terms meaningful for decision-makers?</t>
  </si>
  <si>
    <t>Using Aerial Multispectral Remote Sensing to Detect Changes to the Built Environment and Natural Systems</t>
  </si>
  <si>
    <t>We are conducting monthly experiments and collecting spectral data using an Unmanned Aircraft System (UAS) mounted multispectral sensor for the University of Texas at El Paso (UTEP) campus. The high-resolution (approximately 7cm/px) data collected is being processed to develop orthomosaic for five bands (centers at 475nm, 560nm, 668 nm, 840nm, and 717nm) based on orthorectification for the approximately 1.7 Km2 UTEP campus. The data is being processed using Python image processing libraries to assess changes in the Built Environment (BE) and the Natural Systems (NS) for the campus. So far, we have been able to detect changes in vegetation and monitor a construction project on the campus. Experiments are ongoing to use machine learning methods and assess changes to the bare soil, vegetation, roofing material, and buildings in the campus. In these paper, we will present out methods for data acquisition, storage, and processing for this massive data, lessons learned, and some results from the ongoing experiments.</t>
  </si>
  <si>
    <t>C105</t>
  </si>
  <si>
    <t>A3-1</t>
  </si>
  <si>
    <t>Making Meaningful Models: Partnering with Stakeholders Throughout the Modelling Process</t>
  </si>
  <si>
    <t>Miles McNall</t>
  </si>
  <si>
    <t>Miles McNall, Laura Schmitt Olabisi, Steven Gray, Renee Wallace, Artina Sadler, Laura Basco Carrera, Eskedar Gebremedhin.</t>
  </si>
  <si>
    <t>Participatory modelling has gained prominence as a process for integrating stakeholder knowledge with scientific information, increasing buy-in for management and policy decisions, and supporting social learning. Yet these modelling processes are still overwhelmingly designed and led by modelers, raising questions about whose interests the modelling process serves. How can we design modelling efforts as true partnerships in which stakeholders and modelers both feel their voices are heard and their needs are met? What are the perspectives of different partners on the model-building partnership? How can “communities of practice” be useful in helping conceptualize such partnerships? What resources are needed to sustain partnerships? What capacity building needs to take place in communities to support modelling partnerships? We will explore these questions through a panel discussion on two participatory modelling case studies focused on an urban livestock ordinance in Detroit and the causes, consequences and solutions to the Flint Water Crisis.</t>
  </si>
  <si>
    <t>D100</t>
  </si>
  <si>
    <t>Water Quality Modelling: A Stocktake of Needs and Ways Forward for Supporting Decision Making</t>
  </si>
  <si>
    <t>Anthony Jakeman</t>
  </si>
  <si>
    <t>Tony Jakeman, Ann van Griensven, Martin Volk, Tim Green, Val Snow</t>
  </si>
  <si>
    <t>It seems that progress in the science of water quality modelling has somewhat stalled. There is just a handful of models being applied for supporting management and policy. The main ones being used, however, are heavily and arbitrarily over-parameterized with respect to the problem context, data and prior knowledge available, and tend to be applied with insufficient rigor that considers and prioritizes the various sources of uncertainty. These features present problems for uncertainty quantification of predictions despite the availability and increasing use of algorithms that attempt to characterize model sensitivities and uncertainties. The aims of the workshop are, for any watershed-scale quality modelling exercise designed to support management and policy, to: 1. Summarize the types of process and empirical representations that should largely apply in key problem contexts, especially taking into account land and water management alternatives/scenarios; 2. Articulate the factors that need to be addressed in developing and applying models and the steps that can be taken; 3. Argue the case for a more holistic approach to uncertainty assessment for the specific quantities of interest, including quantitative and qualitative methods and adherence to a fulsome emphasis on the technical and social aspects of the modelling procedure adopted and; 4. Propose opportunities for the investigation of emerging technologies that might progress uncertainty quantification. We anticipate the main emphasis will be on constituents that relate to sediments and nutrients but this focus may broaden depending on interests.</t>
  </si>
  <si>
    <t>E100</t>
  </si>
  <si>
    <t>Web-Based Integrated Wind and Water Soil Erosion Simulation Tools</t>
  </si>
  <si>
    <t>Jack Carlson, Olaf David, Justin Mount, Larry Wagner, Jim Frankenberger, Joel Poore</t>
  </si>
  <si>
    <t>This workshop provides a hands-on introduction to the water and wind erosion tools of the US Department of Agriculture (USDA) running the Wind Erosion Prediction System (WEPS) and Water Erosion Prediction Project (WEPP) models deployed as web services on a cloud computing platform, supporting technical assistance provided by field conservationists in 2,800 agency county offices. Three applications will be featured: Integrated Erosion Tool (IET); WEPS Online, and WEPP Online, all fetching data from common soil, climate, and crop rotation data stores. In addition to running any of the three applications, participants will be able to look behind the scenes at the backend service and data architecture supporting their deployment and operation. Those wanting to test drive IET will need to have ArcMap 10.3 (or 10.5) on a Windows 7 or 10 notebook. We will provide a sample farm field layer to get started. Those without ArcMap will be able to run WEPS Online and WEPP Online from their browser. A more detailed introduction to the WEPS model will be covered in a companion workshop.</t>
  </si>
  <si>
    <t>E101</t>
  </si>
  <si>
    <t>New and Improved Methods in Agricultural Systems Modelling</t>
  </si>
  <si>
    <t>Val Snow</t>
  </si>
  <si>
    <t>Val Snow,Dean Holzworth, Ioannis Athanasiadis</t>
  </si>
  <si>
    <t>This workshop follows on from the session “New and Improved Methods in Agricultural Systems Modelling”. That session includes papers which focus on new/improved methods/approaches for modelling the complicated realities of agricultural systems that currently stymie our agricultural models. In an informal setting we will canvass for approaches that have been successful for dealing with complicated agricultural systems. However we are just as interested in those approaches that have been tried but that have failed – or perhaps just not been successful yet. The intention is that this will be an opportunity for modellers to discuss these issues and learn as a community. We will also assess if there is scope for a publication based on the workshop.</t>
  </si>
  <si>
    <t>E102</t>
  </si>
  <si>
    <t>Applying WEPS for field scale soil and water conservation management</t>
  </si>
  <si>
    <t>Larry Wagner</t>
  </si>
  <si>
    <t>Larry Wagner,John Tatarko, Fred Fox, Joel Poore</t>
  </si>
  <si>
    <t>The Wind Erosion Prediction System (WEPS) is a field scale, process based wind erosion model originally requested by the USDA-Natural Resource Conservation Service (NRCS) and developed by the USDA-Agricultural Research Service (ARS). It replaces the older empirical Wind Erosion Equation previously used by NRCS for field level soil conservation and wind erosion susceptibility assessments. The model simulates daily changes to the surface/soil/vegetative "state" and subdaily soil water movement, based upon daily climatic inputs and hourly wind speeds. WEPS is sensitive to management effects, tillage, planting, harvesting, irrigation, etc. and is ideal for evaluating alternative cropping systems and management practices to conserve water and reduce the risk for wind erosion. Participants are expected to bring their own computers suitable for running WEPS as Java Web Start application.</t>
  </si>
  <si>
    <t>F100</t>
  </si>
  <si>
    <t>First Workshop for an iEMSs Special Interest Group on Uncertainty Management and Model Assessment</t>
  </si>
  <si>
    <t>Introducing the HydroShare App Nursery - A Sandbox for Testing, Developing, and Deploying GIS-Enabled Environmental Web Apps</t>
  </si>
  <si>
    <t>GIS-enabled web applications for environmental data management and modelling are gaining momentum as web technologies and cloud storage become less expensive and more readily accessible. This has resulted in an increase in the number of published GIS-enabled web applications that allow policy makers and stake holders to perform otherwise complex analyses by simply visiting a website and making a few clicks. By developing an Web App Nursery i.e., a sandbox environment to safely develop, test and deploy GIS-enabled web applications for environmental data management and modelling, our goal is to significantly simplify developing, testing, deploying and sharing of such tools. This NASA GEOGLOWS project addresses the growing need for flexible data analysis and modelling environments that provides users with the ability to explore, analyze, and model earth observation data in a software-as-a-service, web-based environment. We are using the Tethys Platform cyberinfrastructure – a set of open source GIS and web development tools – to create a warehouse for rapid deployment of open source hydroinformatics apps for managing and using essential water resources variables in support of the GEOGLOWS and other GEO Work Programme elements. The App Nursery will be deployed as part of the HydroShare data sharing project and will allow third party developers to create, test, and share web based apps in a safe environment. Ultimately our intention is to use this web app nursery to foster a community of app developers in the environmental data management and modelling domain who will share apps through a curated “app store”. This presentation will present the nascent App Nursery, including demonstration of existing apps and the use of Docker, Django, GeoServer, and OpenLayers to rapidly create and deploy GIS-enabled web apps for environmental data management and modelling.</t>
  </si>
  <si>
    <t>A1-2</t>
  </si>
  <si>
    <t>Sameer Singh</t>
  </si>
  <si>
    <t>10:40-11:00 AM</t>
  </si>
  <si>
    <t>Rob Knapen</t>
  </si>
  <si>
    <t>Potential on-site registration</t>
  </si>
  <si>
    <t>Development and Application of Disjktra's Shortest Path Algorithm for Solid Waste Route Optimization</t>
  </si>
  <si>
    <t>Solid waste management is a challenge for the cities in developing countries due to variety of reasons. Literature suggests that technical factors influencing the system are related to lack of technical skills among personnel within municipalities and government authorities, deficient infrastructure, poor roads and vehicles, insufficient technologies and reliable data. Nonetheless in the last few decades, efforts have been made to minimize the travel time incurred on transportation of solid waste to the disposal point by using shortest path tools. Disjktra’s algorithm is an algorithm aimed at finding the shortest path in route optimization problem. It would therefore be worthwhile to model the solid waste route optimization using Disjktra’s algorithm, a shortest path algorithm. In this study, the Disjktra’s algorithm has been used to find the shortest route and intermediate node in the network. The code was written in “C” language. Once the code for shortest path was written, another code for finding the intermediate nodes which is route to the shortest path was written. The number of nodes and distances amongst various collection and disposal points were the input. The developed model was applied to an 8-node network in Kanpur representing the collection points and disposal points. These are: Kanpur city namely, the Panki, Nala Road, Vijay Nagar, Naramau, Vishnupuri, Vishnoi Park, Kalyanpur, Bajaria. The actual Distance between collection and disposal points varied from 4-29 kms. It is suggested that such models should be applied to other congested cities to have efficient solid waste management systems.</t>
  </si>
  <si>
    <t>AgroDataCube and AgInfra Plus: Operationalising Big Data for Agricultural Informatics</t>
  </si>
  <si>
    <t xml:space="preserve">Big Data methods and tools are becoming widely adopted by the ICT industry and create new opportunities for data-intensive science in the agro-environmental domain. However, Big Data adoption is still in its infancy for Agricultural Information Systems, and many barriers still exist for wider use of big data analysis in agricultural research. Besides, essentially collections of Big Data for agriculture are currently largely missing, lowering the possibilities to use big data analytics based on machine learning techniques for agriculture. The AgroDataCube strives to break through this lock-in situation by providing a reference data warehouse for working with a number of large spatial open datasets, relevant to agriculture, to researchers, practitioners and industry. It is developed and tested iteratively by promoting it in a number of FarmHacks, hackathons that specifically target the use of open data and open source in the agro-environmental domain. Furthermore, two possible Use Cases for more data-driven agriculture will be explored in the AgInfra Plus European research project. AgInfra Plus is the testbed sister project to DeRosa, a project defining a roadmap for the use of e-Infrastructure in agricultural research. A use case on crop modelling will explore the use of virtual research environments and cluster computing for crop simulation, while the other use case will look into crop phenology estimation and prediction. This presentation will give an overview of the ongoing work on AgroDataCube and AgInfra Plus, describe bottlenecks encountered so far and paths taken onto enabling these exciting new possibilities for smart agriculture. </t>
  </si>
  <si>
    <t>11:00-11:20 AM</t>
  </si>
  <si>
    <t>Wade Roberts</t>
  </si>
  <si>
    <t>A Python Package for Computing Error Metrics for Observed and Predicted Time Series</t>
  </si>
  <si>
    <t>Error metrics are statistical measures used to quantify the error or bias of forecasted model data compared to observed data. Error metrics are used extensively in water resource engineering when evaluating hydrologic models to determine the accuracy and applicability of the model. The literature reports a large number of error metrics, however, it is not always clear which metric to use and which metrics are applicable to time series data as different metrics highlight different biases or errors. We created a Python package for hydrologic time series data with over 50 different commonly used error metric functions as well as visualization and data management tools. The functions include error checks to make sure that the input data meets requirements and will return real values The package includes references, explanations, and source code. In this paper, we provide an introduction the package, including descriptions of the error metrics implemented and recommendations for use along with examples of use with sample data.</t>
  </si>
  <si>
    <t>Marina Erechtchoukova</t>
  </si>
  <si>
    <t>A hybrid model for evaluating vulnerability of northern peatlands to climate-induced wildfires</t>
  </si>
  <si>
    <t>Wildfires, in general, need three conditions to occur: dry weather, a stock of fuel (i.e. a stock of dry organic matter), and ignition sources. In the case of peatlands, a stock of fuel depends on the length of the dry weather period. The long period of dry weather reduces the groundwater level and thus forms a layer of dry peat, which is a perfect fuel. This paper is to present a hybrid model that was developed to quantify the area of peatlands covered by a layer of dry peat at given scenario of dry weather. The hybrid model is, in fact, an analytical solution of partial differential equations representing an impeded drainage model obtained under some assumptions. The impeded drainage model describes groundwater movement within a watershed partly covered by peatlands and allows us to simulate the groundwater level within the watershed for the given geomorphological and climatic conditions. The hybrid model estimates the relative changes of the area of peatlands that becomes covered by dry peat depending on the relative changes in precipitations and potential evapotranspiration. Applying this model to the global fields of climatic data and the fraction of land area covered by peatlands makes it possible to produce the maps of northern peatlands vulnerability to wildfires and assess the prognostic value of the hybrid model by comparing these maps to the statistics of peat fires.</t>
  </si>
  <si>
    <t>11:20-11:40 AM</t>
  </si>
  <si>
    <t>Zoheir Sabeur</t>
  </si>
  <si>
    <t>B2-2</t>
  </si>
  <si>
    <t>Scalable Big Data Platform, Mining and Analytics Services for Optimized Forecast of Animals Habitats</t>
  </si>
  <si>
    <t>Variable selection for improving predictions of hydrological events</t>
  </si>
  <si>
    <t>The effects of climate change have been observed for decades now that we can access to multiple methods of Earth Observation (EO) using in situ, air-borne and space-borne sensing. The generated EO Big Data from these sources is of paramount importance for scientists to understand the effects of climate change and the specific engendered natural (and anthropogenic) processes that are likely to trigger the changing behaviour of species on Earth. In the EO4wildlife project (http://www.copernicus.eu/projects/eo4wildlife), we have access to Copernicus and Argos EO Big Data for investigating the changes of habitats for a variety of marine species. The challenge is to forecast the habitats by identifying the causal relationships between animal presence and Metocean environmental fronts. This is achieved by processing data of animal presence, which are relatively small in size and sparse, and their correlation with environmental datasets, which are large and dense in feature space. This poses big data challenges in terms of optimisation of resources, mining and feature selections. Once overcome, it improves the performance of the forecasting models. The availability of big geospatial information, satellite data and in situ observations enabled us experiment on the scalability of our distributed data storage technologies and analytics services in the cloud. We specifically deployed cluster infrastructure via Spark for a resilient distribution of processing over multiple nodes. The testbed experiments of our big data processing performance are validated under three types of selected habitat forecasting workflows.</t>
  </si>
  <si>
    <t>Application of supervised classification to short-term predictions of hydrological events relies on data routinely collected by Conservation Authorities with high frequencies on streams and their watersheds. This implies that prediction quality depends on the location of monitoring stations and the representativeness of data sets used in the analysis. Given that the application of classification algorithms requires data transformation, an attempt was made to improve the performance of these algorithms by extending the set of variables of black-box models, which are supplied by stream and rain gauges, and to include their derivatives as they may carry very important information as well. The original computational scheme was based on the application of time-delay embedding to data from all observation sites of a watershed. The variable selection was implemented using both hydrological knowledge and computational procedures. The computational experiments were conducted on data of various granularity and years with different hydrological characteristics. The results of the study are presented in the paper.</t>
  </si>
  <si>
    <t>11:40-12:00 PM</t>
  </si>
  <si>
    <t>B2-5</t>
  </si>
  <si>
    <t>Brad Eck</t>
  </si>
  <si>
    <t>Shipping environmental software as R packages</t>
  </si>
  <si>
    <t>Peter Khaiter</t>
  </si>
  <si>
    <t>An on-line information portal for environmental decision support through ecosystem health</t>
  </si>
  <si>
    <t>This talk shares recent experience of packaging an existing open-source simulation engine for use in the R environment. R has become popular in many sectors, including environmental analysis, and the number of packages providing add-on functionality continues to grow rapidly. R packages conform to a well-defined structure and so have common attributes with respect to reuse and interoperability. These features made R a good fit for the four goals of our project: (1) The software should be straightforward to obtain and operate on several computing platforms especially Windows, Mac and Linux. (2) To drive re-use, the software should have documentation covering all user visible functions and including some examples. (3) The software should be obtainable and useable in several commercial cloud computing environments. (4) Finally, it should be possible to achieve some degree of parallelization of simulations. The process of packaging a simulation engine for R revealed several lessons for the practice of environmental software development. One key lesson is that environmental software shares many attributes with scientific software from other domains. Environmental scientists can thus benefit from tools and processes adopted from other areas. We share this and other lessons and assess the merits and limitations of shipping environmental software for R.</t>
  </si>
  <si>
    <t>In this study, we apply a holistic approach to sustainable environmental management on the basis of the notion of “ecosystem health”. Conducting systematic literature search using online scientific citation indexing services, like Web of Science, Google Scholar and Scopus, we identify relevant publications. Text mining techniques are utilized to derive context-related information from bibliographical sources and to the produce a set of representative markers of ecosystem health. A number of integrated characteristics of ecosystem status and their applicability to the task of sustainable development is examined to produce a set of the most appropriate indicators. This knowledge is then transformed into an interactive web-based information portal to be used by researchers and practitioners to solve a wide spectrum of scientific and practical problems. The conference presentation will discuss underlying theoretical concepts and showcase a prototype of the open source information portal.</t>
  </si>
  <si>
    <t>A1-3</t>
  </si>
  <si>
    <t>2:00-2:20 PM</t>
  </si>
  <si>
    <t>Celray James Chawanda</t>
  </si>
  <si>
    <t>Easy to Use Workflows for Catchment Modelling: Towards Reproducible Model Studies</t>
  </si>
  <si>
    <t>Catchment scale hydrological models have a variety of users with different technical backgrounds. These users often need to adapt their model before it can be applied to their case study. To this end, most catchment models use a Graphical User Interface (GUI) to allow direct manipulation of the models. While a GUI is generally easy to use for novice users, it opens many sources of irreproducible research in the scientific community. Here we present a workflow for the Soil and Water Assessment Tool (SWAT) that promotes reproducible model studies while remaining userfriendly for both novice and expert users. The python-based wrapper uses pre-processed input data and a namelist file to build the QSWAT model and run it without further user interaction. We then apply this environment to the Blue Nile catchment and show that it yields almost the exact same results as building the QSWAT model through the GUI. Our results indicate benefits using the automated workflow over the GUI in reproducing earlier results and implementing changes to an existing set-up while saving time in the model building process. All the while, the model configuration can still be viewed and modified in the GUI. We conclude that workflows can help reduce cases of irreproducible research in catchment modelling and offer benefits for researchers building upon existing model configurations. Workflows also open up the opportunities for using high performance infrastructure for large catchment model setup without losing interoperability with GUIs. (This workflow is publicly available on GitHub: https://github.com/VUB-HYDR/2018_Chawanda_etal_EMS)</t>
  </si>
  <si>
    <t>2:20-2:40 PM</t>
  </si>
  <si>
    <t>Michael Berg-Mohnicke</t>
  </si>
  <si>
    <t>Experiences with ZeroMQ, message passing and flow-based software architectures in agricultural modelling</t>
  </si>
  <si>
    <t>In the field of agricultural and environmental research different kinds of models are in use and current efforts are undertaken to assemble them into ever more complex systems to support decision making, evaluate climate change adaptation strategies or learn about possible impacts of land-use change. While in the past these systems were usually built in a monolithic manner, the connected world of today enables us to rethink this approach. Using two examples from the agricultural domain, we show how complex systems can be flexibly designed by integrating models via message passing interfaces. We discuss our experience in using the ZeroMQ library to enable our scientists to run large regional-scale simulations on high-performance computers, quickly comply with simulation protocols, meet deadlines and still being able to debug their software. A second example demonstrates how the same architecture can be used to couple a complex agro-ecosystem model (MONICA) to an irrigation advisory system (WEB-BEREST). Looking into the future and extrapolating the consequences of applying the message passing/flow-based paradigm into the field of environmental software, we identify opportunities for improved scientific cooperation between research institutions and working groups.</t>
  </si>
  <si>
    <t>2:40-3:00 PM</t>
  </si>
  <si>
    <t>Argyrios Samourkasidis</t>
  </si>
  <si>
    <t>Environmental timeseries lifecycle in the Internet of Things era</t>
  </si>
  <si>
    <t>This work investigates the state of environmental data lifecycle in the Internet of Things era. The IoT brings new challenges to environmental timeseries storage, dissemination, acquisition, and integration. In the light of the IoT resource-constrained ecosystem, we present methods to support resilient data storage on IoT prototyping devices, and interoperable data dissemination through established standards. Heterogeneity along with the low-capabilities of IoT devices, render past best-practices on environmental timeseries lifecycle not directly applicable. We review approaches about syntactic and semantic interoperability among the diversity of IoT data formats, towards universal timeseries acquisition and integration.</t>
  </si>
  <si>
    <t>3:00-3:20 PM</t>
  </si>
  <si>
    <t>Exploring big geospatial data modelling in Apache Spark</t>
  </si>
  <si>
    <t>Apache Spark is one of the most widely used and fast-evolving cluster-computing frameworks for big data. As most environmental modeling applications involve spatial data, this research investigates what is the state of the art with managing big geospatial data. As Apache Spark is a relatively new platform, and geospatial data extensions are mostly still work-in-progress, we approach the problem from a practitioner's point of view. We investigate three packages for dealing with geospatial data in Apache Spark, namely GeoSpark, GeoPySpark, and Magellan. We first investigated the functionality offered by the three tools; then evaluate their performance with annoyingly big data geospatial datasets; and finally, compare their performance with a relational database management system. We derive conclusions about the maturity of the libraries, the scalability of solutions in Apache Spark, and discuss opportunities for large-scale environmental modeling.</t>
  </si>
  <si>
    <t>A1-4</t>
  </si>
  <si>
    <t>3:40-4:00 PM</t>
  </si>
  <si>
    <t>Ulrich Leopold</t>
  </si>
  <si>
    <t>Solar Energy Potential Assessment for entire Cities - a reusable and scalable approach</t>
  </si>
  <si>
    <t>The recent technological advances in massive geospatial data collection assessing both the temporal and spatial dimensions of data add significant complexity to the data analysis process, provides new dimensions for data interpretation. Accordingly, geographical information systems (GIS) must evolve to represent, access, analyze and visualize big spatiotemporal data in a scalable integrated way. Often, sharing and transferring of such information through deep-dive and automated analysis cause scalability challenges at the software level that impacts the overall performance, throughput, and other performance parameters. In this paper, we demonstrated the whole implementation explaining some practical steps to scale solar irradiation calculations for entire cities at very high space-time resolution by using scalable tensor data structure and inherent parallelism offered by data-flow based implementation. We attempt to improve the understanding of the underlying equations and data structures from an analytical, a geometric and a dynamical systems perspective. The entire model is implemented in Tensorflow, an open source software library developed by the Google Brain Team using data flow graphs and the tensor data structure. To assess the performance and accuracy of our TensorFlow based implementation we compared to the well known r.sun from GRASS GIS and PVLIB from National Renewable Energy Laboratories (USA) implementation for solar irradiation simulations. Results show that we achieved noticeable and significant improvements in overall performance keeping accuracy at negligible differences.</t>
  </si>
  <si>
    <t>4:00-4:20 PM</t>
  </si>
  <si>
    <t>Andreas Enders</t>
  </si>
  <si>
    <t>Agricultural Model Exchange Initiative (AMEI)</t>
  </si>
  <si>
    <t>Model development of managed environmental systems and in particular agricultural systems is complex and driven by both biophysical and socio-economic processes. Additional complexity is created reflecting context- and scale-dependency of the main drivers. It has to offer to the scientist the possibility to create highly diverse models (modelling solutions) combining model components from different domain seamlessly. The AgMIP initiative could show it is not sufficient to run one model to estimate changes in agricultural systems. The AMEI aims to rise to different challenges exchanging model components by - defining standards to describe model component exchange format specifically - developing a (web)-platform to publish, cite and exchange code and model algorithms - checking and publishing different levels of quality in the documentation of the included algorithms - including unit tests and standard parametrizations The author’s organizations have invested in the last years to enable their modelling platforms to interact with this exchange approach. This is done by integrating wrappers and/or component import export converters. Recently interacting partner platforms are: APSIM, BioMA, CropSyst, DSSAT, OpenAlea, RECORD, SIMPLACE, SiriusQuality, STICS The talk will provides in sociological, scientific and technical terms a conceptual overview in the state of their work. The presenter will give practical examples of successful component exchange within different frameworks and will give opportunity to integrate in the AMEI group.</t>
  </si>
  <si>
    <t>A1RT</t>
  </si>
  <si>
    <t>4:20-5:00 PM</t>
  </si>
  <si>
    <t>A1 Round Table Discussion</t>
  </si>
  <si>
    <t>A2-1</t>
  </si>
  <si>
    <t>Min Chen</t>
  </si>
  <si>
    <t>Quillon Harpham</t>
  </si>
  <si>
    <t>Formulation of an approach for integrating Earth observations, climate forecasting and land-surface modelling in order to predict outbreaks of Dengue fever and Zika virus in Vietnam</t>
  </si>
  <si>
    <t>Dengue fever occurs in 141 countries with 122,000 cases reported in Vietnam in 2016. The epidemiological situation there has been worsened by the failure of health systems to maintain adequate control of the species of mosquito that spread Dengue. Several studies have emphasised the significant links between weather variability and infectious diseases, highlighting the potential for developing early warning systems for epidemics. Similar methods could also be used to forecast outbreaks of Zika, which has recently begun to be reported in Vietnam. This presentation describes the results of a study, supported by the UK Space Agency, resulting in a high-level method for integrating multiple stressors such as water availability, land-cover, precipitation and temperature in order to forecast future outbreaks of dengue fever. The approach uses a common spatio-temporal analysis grid with a ‘Grid Series’ structure to integrate historical stressor datasets which each other and with historic dengue fever incidents which are then input into a statistical model which provides forecasts based on future seasonal forecasts of these stressors. Earth observation data can help countries understand the dynamics of these integrated stressors on the health and water sectors, especially in regions with poor or non-existent ground monitoring, or in identifying aspects such as urban growth – indicative of building sites with un-managed small standing surface water – which are not usually monitored in other ways. However, the associated evidence base is only just emerging and applying this work using remote sensing data is expected to make a significant contribution. The resultant tools will be used to understand changing health risks at different scales under future climate change scenarios and will also include a water assessment module that will feature the additional benefit of improving water management in Vietnam’s transboundary river basins. This multidisciplinary application of open socio-environmental modelling also extends to on-the-ground practitioners tasked with acting upon the predictions in a way that will best mitigate the risks; particularly in conveying results, changing behaviour in allocating and applying budgets, and responding in advance of potential outbreaks.</t>
  </si>
  <si>
    <t>Sam Roy</t>
  </si>
  <si>
    <t>Open models for dammed rivers: A New England case study for balancing social-ecological sustainability of riverine ecosystem services</t>
  </si>
  <si>
    <t>Dam removal is a cornerstone of environmental restoration practice in the United States. One positive outcome of dam removal is restored access to historic habitat for sea-run fish, providing a crucial gain in ecosystem resilience. But dams also provide stakeholders with valuable ecosystem services, such as municipal water storage, recreational use of lakes and rivers, property values, hydroelectricity generation, landscape nutrient and sediment flux, cultural attachments to dams, and many other river-based ecosystem services. Uncertain socio-ecological and economic outcomes can arise without carefully considering the basin scale trade-offs of dam removal. Using a combined modeling approach at watershed scales, we quantify how different dam decisions, such as removal, infrastructural improvements, management changes, or repairs, can impact the productivity of riverine ecosystem services. We identify decision scenarios that provide efficient productivity across multiple ecosystem services using a multi-objective genetic algorithm (MOGA). Production possibility frontiers (PPF) are then used to evaluate trade-offs between ecosystem services across multiple different decision scenarios. Our results suggest that for many rivers, there is potential to dramatically increase productivity of ecosystem services that benefit from open rivers with a minimal impact on dam-related services. Further benefits are made possible for all ecosystem services by considering decision alternatives related to dam operations and physical modifications. S. Roy et al. / Open models for dammed rivers: A New England case study for balancing social-ecological sustainability of riverine ecosystem services Our method is helpful for identifying efficient decisions, but a deep and mutual understanding of stakeholder preferences is required to find a true solution. We outline how to interpret these preferences in our framework based on participatory methods used in stakeholder workshops.</t>
  </si>
  <si>
    <t>David Tarboton</t>
  </si>
  <si>
    <t>HydroShare: A Platform for Collaborative Data and Model Sharing in Hydrology</t>
  </si>
  <si>
    <t>This paper addresses the open collaborative data and model sharing opportunities offered by the HydroShare web based hydrologic information system operated by the Consortium of Universities for the Advancement of Hydrologic Science Inc. (CUAHSI). HydroShare users share and publish data and models in a variety of flexible formats, in order to make this information available in a citable, shareable and discoverable format for the advancement of hydrologic science. HydroShare includes a repository for data and models, and tools (web apps) that can act on content in HydroShare and save results back into the repository that represents a flexible web based architecture for collaborative environmental modeling research. This presentation will focus on the key functionalities of HydroShare that support web based collaborative research that is open and enhances reproducibility and trust in research finding through sharing of the data, models and scripts used to generate results. The HydroShare Jupyter Notebook app provides flexible and documentable execution of Python or R code snippets for analysis and modeling. An analysis or modelling procedure documented in a Jupyter Notebook may be saved as part of a HydroSHare resource along with the associated data, and shared with other users or groups. These users may then open the notebook to modify or add to the analysis or modelling procedure, and save results back to the same, or a new resource. Passing information back and forth this way serves to support collaboration on common data in a shared modelling platform. The Jupyter platform is embedded in high performance and data intensive cyberinfrastructure so that code blocks may include preparation and execution of advanced and data intensive models on the host infrastructure. We will discuss how these developments can be used to support collaborative research, where being web based is of value as collaborators can all have access to the same functionality regardless of their computer or location.</t>
  </si>
  <si>
    <t>Cecelia DeLuca</t>
  </si>
  <si>
    <t>The Evolution of an Open, Interdisciplinary Earth System Modeling Framework</t>
  </si>
  <si>
    <t>The Earth System Modeling Framework (ESMF) is open source software for building and coupling model components. ESMF was created by a consortium of U.S. federal agencies to support the transfer of knowledge among modeling centers and universities. It has grown into an established national resource, used in various forms by modelers at NASA centers, the National Weather Service, the National Center for Atmospheric Research, the Navy, and thousands of smaller groups and individuals. In the decade since it began, the challenges of community development and deployment have combined technical, scientific, and social aspects. In this talk, we examine the progression of these challenges, and look to the future. Current ESMF focus areas are examined, including the development of an interdisciplinary, unified forecast system for the National Weather Service that includes multiple "apps" for different types of prediction; automated resource mapping to address the growing complexity of computing architectures and coupled models; and the "post-interoperabilty" challenge of distributed component code management.</t>
  </si>
  <si>
    <t>A2-2</t>
  </si>
  <si>
    <t>Jon Goodall</t>
  </si>
  <si>
    <t>A service integration platform for geo-simulation in the distributed network environment</t>
  </si>
  <si>
    <t>To date, to solve geographic problems across different regions, scales and domains, many institutions and researchers across the globe have developed various geographical analysis models. With so many model resources existing, it would be a waste if they could not be shared and reused. Moreover, when dealing with comprehensive geographical problems, one single model cannot meet the requirements of a complex simulation. Therefore, model integration with the existing model resource is required. Due to these two reasons, developing geo-simulation platforms with model sharing and integration has currently become a popular topic. The above-mentioned types of geosimulation platforms and related frameworks have passed through several stages, which are: Integrating modelling and simulation with hard-coding. Component-based integration and simulation. Service-oriented integration and simulation. However, there continue to be some problems that require further discussion. In the network, preparing data for models, establishing logical relationships between different services, and controlling the integrated simulation in a collaborative and convenient way, are key points under consideration. With the aim of finding solutions for these key points, with the background of geo-simulation with model sharing and integration, this article proposes a service integration platform in distributed network environment. The platform consists of three layers: the service preparation layer, the integrated modelling layer, and the collaborative execution layer. The service preparation layer provides model resources and data resources for service generation, which is the foundation of integrated modelling and simulation. It includes two parts, which are resource encapsulation and service management. Resource encapsulation could convert heterogeneous simulation resources into standard models which could be shared and reused in the web environment. Service management could publish models resources as services and accomplish invoking. The integrated modelling layer was divided into two parts, which are conceptual modelling and logical modelling. Conceptual modelling was designed to abstract and express the geographic phenomena using conceptual diagrams. Logical modelling matches conceptual diagram with computable entities, i.e., model services and data services. The collaborative execution layer mainly refers to two kinds of collaborations, which are, collaboration among computing servers and collaboration among modellers. Collaboration among servers includes event message distribution, service requesting and redirection based on the network structure, and monitoring of server and service status in the web environment. Collaboration among modellers includes collaborative intervention and regulation of parameters, design and comparison of solutions collaboratively, and collaborative visual analysis of results. Models in TAU DEM are used as an example to test the practicability of the proposed platform. TAU DEM models (e.g., pit removal model, flow direction model, flow accumulation model, threshold model, and stream network model), and data processing methods (e.g., refactoring between GeoTiff and ASCII Grid) are encapsulated, published and deployed in different servers. Then the integrated model is built following the steps of conceptual modelling and logical modelling. Finally, the data is configured collaboratively, and services are invoked for visual analysis.</t>
  </si>
  <si>
    <t>Miguel Acevedo</t>
  </si>
  <si>
    <t>Integrating socio-environmental models: vegetation, agriculture, and landform dynamics</t>
  </si>
  <si>
    <t>How did landscapes evolve as agriculture emerged thousands of year ago? How do we ensure sustainable food production and still maintain environmental quality? Integrated socio-environmental models help provide answers to these two seemingly distant, yet related questions. Beyond computational tools, at the heart of model integration we should exercise best interdisciplinary research practices. The Mediterranean Landscape Dynamics (MedLand) project aims to develop experimental socioecological models made possible by recent advances in computation while exercising interdisciplinary collaboration. In this paper, we exemplify one aspect of this integration by discussing the development of a vegetation model, which at the outset provides the future links to agent-based models (ABM) of societal dynamics and process-based models of landform evolution. While designing a vegetation model specific to the needs of the MedLand socioecological workbench, we preserve those aspects of vegetation dynamics that yield a generic model applicable to other systems. Vegetation is modeled using individual-based and transition approaches. As part of the integration challenge, we discuss spatial and temporal scales, resolution, computational efficiency, programming, and future prospects for web-based architecture integration.</t>
  </si>
  <si>
    <t>Stephen Knox</t>
  </si>
  <si>
    <t>Using a shared conceptualisation and data platform to facilitate integrated socio-economicenvironmental modelling.</t>
  </si>
  <si>
    <t>Developing, sharing and using models to address socio-environmental problems requires both a common vocabulary and agreement on the scope of the modelled domain. One approach to this is the use of a single, shared conceptual model and a centralised data store where the inputs and outputs of each submodel are stored. For network-based models, the Pynsim python library facilitates this structure by allowing modellers to build a shared network structure using object-oriented design, and allowing submodels models to be ‘plugged-in’ to a Pynsim simulation. Building a shared conceptual model can be difficult if collaborators work remotely or some collaborators are inexperienced in software architecture design. By combining Pynsim with a web-based collaborative tool, some of these difficulties can be addressed. The Hydra Platform is a web-based data management system for network structures and data. Using templates, a shared structure can be developed where all the nodes, links, institutions (groupings of nodes &amp; links) and their associated attributes can be defined. Using this template, a network topology can then be defined and its attributes parameterised. This network acts as the common conceptualisation and as the storage facility for input and output data. Using the a web interface, the template and network can be managed visually and shared visually.amongst users, allowing all users to have a visual reference to the shared conceptualisation. Using web requests, a client can extract the network from Hydra Platform and create a Pynsim network, thereby creating an input for the shared simulation. Once complete, results are pushed back to Hydra Platform for analysis either through the web UI’s built-in analysis tools or for download by the collaborators.</t>
  </si>
  <si>
    <t>Natalia Villanueva Rosales</t>
  </si>
  <si>
    <t>Semi-structured Knowledge Models and Web Service Driven Integration for Online Execution and Sharing of Water Sustainability Models</t>
  </si>
  <si>
    <t>The wide variety in descriptions, implementations, and accessibility of scientific models poses a huge challenge for model interoperability. Model interoperability is key in the automation of tasks including model integration, seamless access to distributed models, data reuse and repurpose. Current approaches for model interoperability include the creation of generic standards and vocabularies to describe models, their inputs and outputs. These domain-agnostic standards often do not provide the fine-grained level required to describe a specific domain or task, and extending such standards requires a considerable amount of effort and time that is deviated from the purpose of producing scientific breakthrough and results. This paper presents a semi-structured, knowledge-based framework implemented with a service-driven architecture: The Sustainable Water through Integrated Modelling Framework (SWIM). SWIM is part of an ongoing effort to expose water sustainability models on the Web with the goal of enabling stakeholder engagement and participatory modelling. SWIM is a science-driven platform, leveraged by the technology advances on service-oriented architectures (SOA), schemaless database managers (NoSQL) and widely used Web-based frontend frameworks. The SWIM semi-structured knowledge model is flexible enough to adapt on-the-go as the underlying water sustainability models grow in complexity. SWIM fosters the sharing and reuse of data and models generated in the system by providing the descriptions of models, inputs, and outputs of each run using relevant metadata mapped to widely-used standards with JSON-LD, a JSON extension for linked data.</t>
  </si>
  <si>
    <t>A2-3</t>
  </si>
  <si>
    <t>Albert Kettner</t>
  </si>
  <si>
    <t>Fengyuan Zhang</t>
  </si>
  <si>
    <t>Study on a Service Container for Sharing and Reusing Geo-analysis Models in the Web Environment</t>
  </si>
  <si>
    <t>Geo-analysis models are the abstraction and expression of geographic phenomena and processes. To date, many geo-analysis models have been created in different domains, and these models are important resources that support simulation and forecasting in geography research and, thus, help people to better understand the real world. However, it is difficult for complex geographic problems to be easily simulated and solved with a single model or models from a single discipline. With the development of web technologies, collaborative modeling and simulation in the open web environment are becoming popular for current geographic research. Therefore, the theories and methods for sharing and reusing geo-analysis models are the basis for collaborative modeling and simulation, and the service-oriented sharing of geo-analysis models through the web is an important foundation of these methods. Nevertheless, model service-related studies face several challenges, especially an inability to reuse heterogeneous simulation resources. This article designs a service container for geo-analysis models. By studying the generation, management, and publication of model services, the service container can accomplish functions such as standardizing model preparation, managing model services, and invoking interactive model services, thus bridging the gap between simulation resource providers and model service users. This article set the Unstructured Grid Finite Volume Community Ocean Model (FVCOM) as a case study to show that the proposed service container for geo-analysis models can enable the convenient sharing of model resources and further contribute to integrated modeling and simulation in the network.</t>
  </si>
  <si>
    <t>Jin Wang</t>
  </si>
  <si>
    <t>A Study on Data Processing Services for Operation of Geo-Analysis Models in the Open Web Environment</t>
  </si>
  <si>
    <t>With the development of network technology, the study of integrated modeling frameworks based on Web Service is becoming a key topic to contribute to solving complex geographic problems. To date, large numbers of geo-analysis models and massive data resources are available in the open web environment. Accessing, acquiring or invoking individual resources transparently is relatively straightforward; however, combining these models and data resources together for comprehensive simulations still remains challenging due to their heterogeneity and diversity. Data resources are the driving force of model execution, and they can serve as an intermediate linkage medium for model integration. However, in most cases, the data resources cannot be used directly to drive or link models. To enable the convenient coupling of models and data resources through the web, thus reducing the difficulty of preparing data and avoiding repetitive data processing work, data processing services that can prepare and process data are urgently needed in the web environment. Based on the proposed Universal Data eXchange (UDX) model, three types of data processing methods that can realize mapping, refactoring, and visualization were designed in this article. These methods can be published as data processing services to facilitate the operation of geo-analysis models through the web environment. The applicability of the proposed data processing services is examined using two cases: data preparation using processing services for the WATLAC model is designed in the first case, and the application of the processing service in model integration through the web is designed in the second case. The results demonstrate that the proposed processing services can bridge the gap between geo-analysis models and data resources hosted on networks</t>
  </si>
  <si>
    <t>Yuwei Cao</t>
  </si>
  <si>
    <t>Geographic Process Modeling Based on Geographic Ontology</t>
  </si>
  <si>
    <t>In geo-information science, which has traditionally focused on representations of spatial and temporal information, the representation of geographic processes like soil erosion are becoming more important. Exploring an appropriate method to express a geo-process is significant in revealing its dynamic evolution and underlying mechanisms. This research proposes a process-centric ontology model. It describes geographical environment through three aspects: geographic scene, geographic process and geographic feature. Geographic scene is a unified expression of environment that considers the integrity of geo-processes as well as the spatial temporal pattern of geo-features. Geographic process defines the existing actions of geo-features, and represents spatial, temporal and semantic changes. Geographic feature is the smallest unit of a geographic object, which contains basic geographic information and the affiliation between geo-process and geo-features. The above three aspects are represented through the proposal of a framework and the construction of ten sub-ontologies. These include Feature Ontology, Scene Ontology, Process Ontology, Space Ontology, Time Ontology, Spatial Relation Ontology, Time Relation Ontology, Representation Ontology, Substance Ontology and Operator Ontology. An instance for the soil erosion process is then selected to demonstrate the practicability of this framework. The entire process is separated into three sub-processes (soil detachment, soil transport and soil deposition), and each sub-process is described by when and where the process happened, identifying which features were present and how they reacted (interaction between features,processes,scenes), and what kind of changes were present in the geo-scene. Furthermore, different relationships between features, scenes and processes are defined to explain how and why soil erosion occurred. This proposed approach can reveal the underlying mechanism of geo-scenes, explore the occurrence and causes of geo-processes, and support the complex representation of geo-features.</t>
  </si>
  <si>
    <t>Jonathan Goodall</t>
  </si>
  <si>
    <t>Prototyping a Python wrapper for the Structure for Unifying Multiple Modeling Alternatives (SUMMA) hydrologic modeling framework</t>
  </si>
  <si>
    <t>The Structure for Unifying Multiple Modeling Alternatives (SUMMA) is a hydrologic modeling framework that allows hydrologists to systematically test alternative model conceptualizations. The objective of this project is to create a Python library for wrapping the SUMMA modeling framework called pySUMMA. Using this library, hydrologists can create Python scripts that document the alternative model conceptualizations tested within different experiments. To this end, pySUMMA provides an object-oriented means for updating SUMMA model configurations, executing SUMMA model runs, and visualizing SUMMA model outputs. This work is part of the HydroShare web-based hydrologic information system operated by the Consortium of Universities for the Advancement of Hydrologic Science Inc. (CUAHSI) that seeks to make hydrologic data and models discoverable and shareable online. Creating pySUMMA is a first step toward the longer-term goal of creating an interactive SUMMA-based modeling system by combining HydroShare.org, JupyterHub, and High Performance Computing (HPC) resources. In the current version of HydroShare, different data and model resources can be uploaded, shared, and published. This current development will result in a tighter integration between the SUMMA modeling process and HydroShare.org with the goal of making hydrologic models more open, reusable, and reproducible. Ultimately, SUMMA serves as a use case for modeling in HydroShare that advances a general approach for leveraging JupyterHub and HPC that can be repeated for other modeling systems.</t>
  </si>
  <si>
    <t>A2-4</t>
  </si>
  <si>
    <t>Alexey Voinov</t>
  </si>
  <si>
    <t>V.P. Rashamol Ms</t>
  </si>
  <si>
    <t>Comparative assessment of carbon footprint of four dairy farms in Australia using DairyGHG Model</t>
  </si>
  <si>
    <t xml:space="preserve">DairyGHG model is a cost effective and efficient method of estimating greenhouse gas (GHG) emissions from dairy farms and analyzing how management strategies affect these emissions. Therefore, the DairyGHG model was used in this study to predict the GHG emission and assess the carbon footprints of four different dairy farms at Australia. The study was conducted in four different dairy farms distributed in different locality of Queensland, Australia. The details of the farms are: Farm 1 (220 cows; Jersey), Farm 2 (460 cows; Holstein Friesian), Farm 3 (850 cows; Holstein Friesian) and Farm 4 (434 cows; Holstein Friesian). In all the four farms the cows were fed corn silage, grain and the animals had access to grazing. The animal emission contribution to carbon footprints in Farm 1, Farm 2, Farm 3 and Farm 4 were 54.2%, 60.0%, 59.6% and 38.6% respectively. Likewise, the manure emission contribution to carbon footprints in Farm 1, Farm 2, Farm 3 and Farm 4 were 30.6%, 29.0%, 29.0% and 58.3% respectively. On the basis of per kg of energy corrected milk the amount of GHG produced in Farm 1, Farm 2, Farm 3 and Farm 4 are 0.39 kg CO2e, 0.64 kg CO2e, 0.54 kg CO2e and 1.35 kg CO2e respectively. On comparative basis, Farm 4 contributed substantially higher quantity of GHG emission while the least contribution came from Farm 1. Thus, it can be concluded from the study that Jersey breed contributes comparatively less dairy associated GHG emission as compared to Holstein Friesian breed. </t>
  </si>
  <si>
    <t>Taylor Anderson</t>
  </si>
  <si>
    <t>Modeling dynamics of ecological systems with geospatial networks and agents</t>
  </si>
  <si>
    <t>Landscape connectivity networks are composed of sets of nodes representing georeferenced habitat patches that link together based on the maximum dispersal distance of a species of interest. Graph theory is used to measure the structure and connectivity of resulting networks to inform dispersal patterns, identify key habitat patches, and assess how changes in structure disrupts dispersal patterns. Despite their potential, landscape connectivity networks are mostly static representations, formed using maximum dispersal distance only, and thus do not account for network structure as a function of variation in habitat patch attributes and complex spatio-temporal dispersal dynamics. The main objective of this research study is to develop a modelling approach that integrates networks and agentbased modelling (ABM) for the representation of a dynamic dispersal network of the ecological system, emerald ash borer (EAB) forest insect infestation. The approach develops a network agent-based model (N-ABM) that integrates an ABM and dynamic spatial networks to simulate spatio-temporal patterns of the EAB infestation at the individual scale and generates spatial network structures of EAB dispersal as the phenomenon infests ash trees. The model approach is programmed in Java and is implemented in Repast Simphony, a free and open source agent-based modelling and simulation platform, using geospatial datasets representing the location of ash trees suitable for EAB infestation across the eastern part of North America as a case study. The simulated spatial networks are characterized using graph theory measures, identifying important dispersal pathways and habitat patches that exacerbate EAB dispersal and quantifying the effectiveness of the removal of habitat patches in disrupting dispersal.</t>
  </si>
  <si>
    <t>4:20-4:40 PM</t>
  </si>
  <si>
    <t>Ayse Karanci</t>
  </si>
  <si>
    <t>Cyberinfrastructure for Enhancing Interdisciplinary Engagement in Coastal Risk Management Research</t>
  </si>
  <si>
    <t>Tackling critical questions often requires the collaboration of researchers from different disciplines or institutions. Coastal hazards research is necessarily interdisciplinary and multimethodological and often requires a team of researchers, due to its combination of storm-induced changes to the coastal environment, the effects of these changes on built infrastructure, and the combined effects on decision-making for individuals and communities. This paper introduces an interdisciplinary coastal hazard risk model that combines high resolution geospatial data, storm impact forecasts, and an agent-based model in the analysis, and then describes the model’s implementation in a data science cyberinfrastructure. Lessons learned and limitations are also outlined.</t>
  </si>
  <si>
    <t>A2RT</t>
  </si>
  <si>
    <t>4:40-5:00 PM</t>
  </si>
  <si>
    <t>A2 Round Table Discussion</t>
  </si>
  <si>
    <t>John Labadie</t>
  </si>
  <si>
    <t>A multi-level decision support system for energy optimization in WWTPs</t>
  </si>
  <si>
    <t>The availability of real-time measurements in Waste Water Treatment Plants (WWTPs) can produce environmental and economic benefits. Since WWTP sensors can generate thousands of records per day, computer support is necessary for efficient decision-making processes. Recently a Shared-Knowledge Decision Support System (SK-DSS) was presented. This tool is based on fuzzy logic and equipped with specific applications for energy saving in pumps and blowers. Each pump and blower can be controlled by SK-DSS in order to produce an assessment of operational conditions and provide case-specific suggestions. With the increasing of number of devices under analysis, a synthetic index become necessary in order to provide a global evaluation of the plants. For this reason, this paper advances the current DSS approach providing a multi-level fuzzy logic engine. In the bottom level, individual assessments of pumps and blowers are performed. The top level produces a score in the range [0-100] by processing the outputs of the individual device assessments without losing the detailed information stored at the bottom level. Moreover, different weights can be attributed to the single devices through the calibration of the top-layer fuzzification process. In the future, the bottom level of the multi-fuzzy engine will be expanded with tools able to monitor other parts of the plants.</t>
  </si>
  <si>
    <t>Efficient and Robust Sensitivity Analysis of Complex Environmental Models: An Application for Water Productivity simulations using SWAT Model</t>
  </si>
  <si>
    <t>Complex agro-environmental models have a large number of parameters which are problematic during calibration. A sensitivity analysis can help identify the most sensitive parameters which should be included in the calibration process. Depending on the number of parameters being analysed and the method used, the required number of simulations varies from moderate to very large. Consequently, the number of simulations, number of years run and size of the model affect the computation power and thus, computer time required. This often limits the number of parameters and/or number of simulations, hence the robustness of the analysis. A possible solution is to conduct an initial screening of parameters using a method that requires fewer simulations and therefore can include more parameters. Subsequently, a more robust method can be performed on the obtained fewer sensitive parameters using substantially more simulation runs. Additionally, cloud computing and parallelisation can be used to reduce the computation time taken. SWAT, a complex hydrological model, has a large number of parameters that influence Water Productivity (WP) estimations, defined as the ratio of production (calculated as biomass increment or agricultural crop yield) over water consumption (calculated as evapotranspiration). To aid the calibration process, a sensitivity analyses for WP variables at the basin scale was conducted investigating the possible benefits of using: a twostep method with an initial screening (LH-OAT) prior to running a more advanced quantitative method (SOBOL); parallelisation and cloud computing. Initial results indicate substantial time benefits using the two-step method including parallelisation and cloud computing.</t>
  </si>
  <si>
    <t>Jeff Starn</t>
  </si>
  <si>
    <t>Using the LASSO to understand groundwater residence times</t>
  </si>
  <si>
    <t>Groundwater residence-time distributions (RTDs) are critical for understanding lag times between recharge at the water table and base flow in streams. However, RTDs cannot be measured directly—they must be inferred from an analysis of data using models. Glacial aquifers present challenges to modeling approaches because they are spatially discontinuous and have highly variable properties. An innovative approach by the USGS uses machine learning in conjunction with numerical models that results in a rapid and robust way of generating RTDs. To demonstrate the method, computer programs were used to automatically create generalized finite-difference groundwater flow models in 30 watersheds across the northeastern glaciated U.S. RTDs were calculated from these models using flux-weighted particle tracking. Targets for machine learning were created from the simulated RTDs by fitting 3-parameter Weibull distributions. A form of penalized linear regression called Multitask LASSO (Least Absolute Shrinkage and Selection Operator) regression was trained on the Weibull parameters using hydrogeographic variables of the modeled domains as explanatory features. Because LASSO features are standardized, coefficient magnitudes can be compared to determine the relative importance of the features. Multitask LASSO was used to estimate the three Weibull parameters simultaneously, thus ensuring that the same features were used to estimate all of the parameters. The results show that aquifer heterogeneity and exchange of water between glacial deposits and bedrock and surface water are important for estimating RTDs. The quantitative understanding gained from the LASSO permits RTDs to be estimated across the glaciated region.</t>
  </si>
  <si>
    <t>Miguel Campo-Bescos</t>
  </si>
  <si>
    <t>A novel GSA-MCDA model optimization framework for environmental data</t>
  </si>
  <si>
    <t>Traditional inverse optimization calibration methods can be time consuming, expensive, and inefficient. Often, suboptimal selection of the final calibration input set is necessary, based on subjective criteria that lacks transparency and is difficult to reproduce. This study develops a novel model optimization framework to ensure the efficient, transparent and reproducible selection of the most appropriate calibrated model inputs. The framework is built around the strengths of Global Sensitivity Analysis (GSA) and Multi-Criteria Decision Analysis (MCDA): 1) high-dimensional global input sampling that is used to generate the plausible input space; and 2) GSA identifies the importance ranking and type of effects (direct, higher order, directionality) of the inputs and processes that most influence the model output of interest; 3) MCDA provides transparent selection of the best calibrated model based on multiple criteria. For each input selected by GSA the model is run and time series data is produced, paired with observed (or benchmark) values, and divided into 5 subsets for calibration and testing. State-of-the-art five-fold calibration and out-of-sample cross-validation is used and goodness-of-fit metrics (GOFm) calculated. This results in 5 calibration input sets among which the optimal is selected based on MCDA applying objective criteria (i.e. best calibration GOFm, minimum difference between calibration and testing GOFm, preferred input range within their plausible distributions, avoidance of limit input values within their range, and objective weighing of criteria provided by global importance measurements from GSA). Importantly, the framework allows for consideration of input factors beyond model parameters, like initial and boundary conditions and alternative user-defined model structure, and provides management insights into the importance of processes driving the observed system behavior.</t>
  </si>
  <si>
    <t>A3-2</t>
  </si>
  <si>
    <t>Olaf David</t>
  </si>
  <si>
    <t>Holger Maier</t>
  </si>
  <si>
    <t>Increasing the computational efficiency of optimal water infrastructure sequencing using artificial neural network metamodels</t>
  </si>
  <si>
    <t>The optimal long-term sequencing of water infrastructure is complicated by the need to account for uncertainty due to factors such as climate change and demographics. This requires the calculation of robustness metrics in order to assess system performance, necessitating computationally expensive simulation models to be run a large number of times within each optimisation iteration, leading to infeasible run times. In order to overcome this shortcoming, an approach is developed that uses metamodels instead of computationally expensive simulation models in robustness calculations. The approach is demonstrated for the optimal sequencing of water supply augmentation options for the southern portion of the water supply for Adelaide, South Australia. A 100-year planning horizon is subdivided into ten equal decision stages for the purpose of sequencing various water supply augmentation options, including desalination, stormwater harvesting and household rainwater tanks. The objectives include the minimization of average present value of supply augmentation costs, the minimization of average present value of greenhouse gas emissions and the maximization of supply robustness. The uncertain variables are rainfall, per capita water consumption and population. Decision variables are the implementation stages of the different water supply augmentation options. Artificial neural networks are used as metamodels to enable all objectives to be calculated in a computationally efficient manner at each of the decision stages. The results illustrate that the ANN models are able to replicate the outputs of the simulation models within 5% accuracy while reducing overall computational effort from an estimated 33.6 years to 50 hours.</t>
  </si>
  <si>
    <t>Chenda Deng</t>
  </si>
  <si>
    <t>Using Modeling and ANN to Determine Causes of High Groundwater Levels in the LaSalle/Gilcrest Area, Colorado</t>
  </si>
  <si>
    <t>Regions of irrigated farmland in the South Platte River Basin (SPRB) in northeastern Colorado recently have experienced conditions of extremely shallow water table depths (&lt; 1 m), which have resulted in waterlogged soils and flooded basements. Reasons for rising water table elevation likely are a combination of decreased groundwater pumping as compared to previous decades, an increase in surface water irrigation, seepage from earthen irrigation canals, and the implementation of recharge ponds. The objective of this study is to assess these individual contributions and their impact on water table elevations. In the first phase, a MODFLOW model is built for the LaSalle/Gilcrest area in the SPRB. The MODFLOW model is refined to a 3-day time step, and has 10 layers that describe the geologic layering in the aquifer, with a three-dimensional map of hydraulic conductivity constructed from lithology from over 400 borehole records. The model is calibrated for the 1950-2000 time period and then tested for the 2000-2012 using observation well data. Sensitivity analysis techniques are used to determine the contribution of sources and sinks (pumping, recharge, canal seepage, etc.). In the second phase, ANN (Artificial Neural Network) is applied to learn and predict the groundwater level in the same study region. 40 ANNs are trained for 40 monitoring wells from 1950-2000 and tested with the data of 2000-2012. The results shows ANN are faster and more accurate comparing to MODFLOW. Similarity is found in the results of sensitivity analysis of both methods.</t>
  </si>
  <si>
    <t>Faizal Rohmat</t>
  </si>
  <si>
    <t>Computationally Efficient ANN as a Realistic Surrogate of MODFLOW-UZF for Integration with the GeoMODSIM River Basin Management Model</t>
  </si>
  <si>
    <t>The productivity of irrigated agriculture in Colorado’s Lower Arkansas River Basin (LARB), along with similar basins throughout the western U.S., is threatened by salinity and water logging problems resulting in reduced crop yields and abandoned cropland. In addition, over-irrigation and seepage from unlined canals has resulted in elevated concentrations of nutrients and trace elements, such as selenium, from underlying marine shales into groundwater and the river that exceed environmental standards. Intensive data collection and modeling efforts by Colorado State University in the LARB over the past 20 years have resulted in development of the river basin management model GeoMODSIM, along with calibrated, spatially-distributed regional-scale groundwater modeling based on MODFLOW-UZF for evaluation of best management practices (BMPs) for improving water quality and boosting productivity. GeoMODSIM simulates basin-wide water management strategies to offset impacts of altered return flow patterns resulting from BMP implementation. This is required to insure compliance with Colorado water right priorities and the Colorado-Kansas interstate compact. It is essential that the model is linked with MODFLOW-UZF for accurate modeling of the complex streamaquifer system of the LARB. Unfortunately, integration of MODFLOW-UZF with GeoMODSIM is hampered by the intense computational requirements that render direct linkage intractable. An artificial neural network (ANN) has been successfully developed, trained, and tested to serve as an accurate and computationally efficient surrogate for MODFLOW-UZF that can be directly linked with GeoMODSIM. This permits assessment of basin-scale impacts of various BMP scenarios using inputoutput datasets generated from numerous MODFLOW-UZF simulations in the LARB.</t>
  </si>
  <si>
    <t>Francesco Serafin</t>
  </si>
  <si>
    <t>Framework-enabled Meta-Modeling</t>
  </si>
  <si>
    <t>Applications of physically-based environmental models originating from research should be ubiquitous to use in both research and planning/consulting environments. However, due to their complexity, data resolution requirements, parameter number, platform affinity, and other criteria they are rarely suited “out-of the box” for field and consulting applications. Results from physically-based models are considered most accurate but operating an entire system requires dedicated knowledge, extensive set up, and sometimes significant computational time. Questions from field applications conversely require easy to get, quick and “accurate enough” answers. As a result, attempts to use physically-based research model in the field has caused problems for timely delivery of research models, IT deployment infrastructure management, model usability for the field user, performance expectations, data provisioning for field use, and field user training. The use of web-services might alleviate some of the implications for model users but ultimately shift the responsibility and workload to the hosting environment. This contribution proposes a machine learning (ML)-based meta model approach aiming to capture the intrinsic knowledge of a physical model into an ensemble system of artificial neural networks and make it available for providing simplified answers to on the field problem-specific questions. A meta modeling approach was developed to help transitioning from research to field by enabling a modeling framework to interact with ML libraries to emerge model surrogates a(ny) modelling solution. The Cloud Services Integration Platform CSIP/OMS was extended and utilized to harvest data and derive the meta-model at the modeling framework level. Here, NeuroEvolution of Augmenting Topology (NEAT) techniques in an ensemble application, combined with ANN uncertainty quantification and other approaches are the main methodologies used. Two examples applications have been prototyped and will be presented, a sheet and rill erosion model and a daily runoff model.</t>
  </si>
  <si>
    <t>A3-3</t>
  </si>
  <si>
    <t>Werner Rammer</t>
  </si>
  <si>
    <t>Scaling vegetation dynamics: a metamodeling approach based on deep learning</t>
  </si>
  <si>
    <t>5:00 - 7:00 pm</t>
  </si>
  <si>
    <t>Terrestrial vegetation is of crucial importance for human well-being and provides a wide variety of ecosystem services to society. To tackle global issues such as climate change or biodiversity loss, managers increasingly demand tools that allow the prediction of vegetation dynamics at large spatial scales. While dynamic vegetation models with a faithful representation of demographic processes exist for local to landscape scale, addressing larger scales with the fine spatial grain required to answer management questions remains a challenge. We here introduce a new framework for Scaling Vegetation Dynamics (SVD) that at its core utilizes deep neural networks (DNNs). Deep Learning is an emerging branch of machine learning, currently revolutionizing computer vision, natural language processing and many other fields. In the context of SVD, a DNN learns vegetation dynamics from a high resolution process based vegetation model (PBM). Specifically, the DNN is trained to predict the probability of transitions between discrete vegetation states contingent on the current state, the residence time, environmental drivers (climate and soil conditions), and the spatial context (i.e., the state of neighboring cells). In addition, the density distributions of relevant ecosystem attributes (e.g., total ecosystem carbon or biodiversity) are derived from PBM output for each vegetation state, which allows assessing the impact of vegetation transitions on those attributes. In this contribution we introduce the conceptual approach of SVD and show results for an example application in the Austrian Alps. More generally, we discuss aspects of applying deep learning in the context of ecological modeling.</t>
  </si>
  <si>
    <t>A. Pouyan Nejadhashemi</t>
  </si>
  <si>
    <t>Sustainable Agricultural Intensification through Crop Water and Nutrient Management Optimization</t>
  </si>
  <si>
    <t>To meet the needs of the Earth’s growing population, three key challenges need to be addressed in the 21st century; namely food, energy, and water security. The demands of the growing population require that each of these sectors increase their output. However, given the interconnected nature of these sectors, sustainability is required to insure that the global demands for all three are still met while preserving the environment. In this study, optimization was used to determine when irrigation and fertilizer should be applied to maximize crop yield while minimizing environmental impacts at the farm level. To do this a multi-objective optimization technique, Non-dominated Sorting Genetic Algorithm-III (NSGA-III) and crop model, Decision Support System for Agrotechnology Transfer (DSSAT), were utilized to identify optimal solutions that represented the tradeoffs between crop yield and environmental impact. Identifying a set of possible solutions allows producers and decision makers to select the solution that best fits their situation. For this study, this technique was implemented and successfully identified irrigation schemes that reduced the water use by 50%. Given this success, the next step is to develop a web-based decision support tool that allows for the wide-spread use of the technique developed in this study by both policy makers and producers. Allowing them to perform optimizations with multiple conflicting objectives while taking into account a variety of soil, crop, and climate types.</t>
  </si>
  <si>
    <t>Registration - Avogadro's Number (605 S Mason St, Fort Collins, CO 80524)</t>
  </si>
  <si>
    <t>Matthew Peacock</t>
  </si>
  <si>
    <t>Deep Reinforcement Learning for Optimal Operation of Multipurpose Reservoir Systems</t>
  </si>
  <si>
    <t>Dynamic programming (DP) is considered the ideal optimization method for solving multipurpose reservoir system operational problems since it realistically addresses their complex nonlinear, dynamic, and stochastic characteristics. The only drawback to DP is the so-called “curse of dimensionality” that has plagued the method since its inception by Richard Bellman in the 1950’s. Dimensionality issues arise from the need to discretize the state-action space and random variates which leads to an explosion in computational and memory requirements with increased state-space dimensionality. DP also requires development of spatial-temporal stochastic hydrologic models for reservoir system operations, which may be difficult under complex climatic and meteorological conditions. A deep reinforcement learning algorithm is applied to solving DP problems for reservoir system operations which effectively overcomes dimensionality issues without requiring any model simplifications, or sacrificing any of the unique advantages of DP. The algorithm uses an iterative learning process which considers delayed rewards without requiring an explicit probabilistic model of the hydrologic processes. The algorithm is executed in a model-free stochastic environment whereby the algorithm implicitly learns the underlying stochastic behavior of the system for developing dynamic, optimal feedback operating policies. Dimensionality issues are addressed through use of accurate function approximators for the state-value and policy functions based on deep neural networks. The deep reinforcement learning algorithm is applied to developing optimal reservoir operational strategies in the Upper Russian River basin of Northern California in the presence of multiple noncommensurate objectives, including flood control, domestic and agricultural water supply, and environmental flow requirements.</t>
  </si>
  <si>
    <t>Andre Dozier</t>
  </si>
  <si>
    <t>Optimizing water supply options for a region with urban-rural interactions</t>
  </si>
  <si>
    <t>Water scarcity threatens to reduce or eliminate agricultural production from semi-arid regions with rising urban populations and environmental regulations that inhibit infrastructural investment. Although this transition in water from agricultural use to municipal use may be the economically efficient outcome for those involved with water trades, lower income rural communities are typically disproportionately damaged when benefits from sale of land and water are directed outside of rural regions. However, when benefits of sold water remain local as may be the case in the South Platte River Basin, selling more water will actually benefit local agricultural communities more than continued production. At the same time, water rights prices and treatment costs are so high that municipalities can save more money by conserving than by purchasing new supply. The municipal choice to conserve, thus, reduces costs for municipalities, but reduces financial benefits to local agricultural communities. A multiobjective framework is presented that exposes these tradeoffs inherent in water management decisions across sectors that assist regional and state water planners in identifying policy and conservation targets. Out of the five supply options within the model (agricultural water, water storage reservoirs, efficient toilets, xeriscaping, and upgraded irrigation technology), adoption of xeriscaping most significantly reduces municipal cost and irrigation technology most significantly benefits agricultural communities. Out of institutional changes considered, reducing raw water requirements saves municipalities the largest amount of money, while reducing the number of permanently fallowed cropland through deficit irrigation, permanent fallowing, or rotational fallowing provided the widest range of benefits across both sectors.</t>
  </si>
  <si>
    <t>5:00-5:20 PM</t>
  </si>
  <si>
    <t>TianXiang Yue</t>
  </si>
  <si>
    <t>Accuracy and computing speed of Earth’s Surface Modelling</t>
  </si>
  <si>
    <t>In terms of the fundamental theorem of Earth’s surface modelling, an Earth’s surface or a component surface of the Earth’s surface environment is uniquely defined by both extrinsic and intrinsic invariants of the surface, which can be simulated with an appropriate method for integrating the extrinsic and intrinsic invariants, such as the method for high accuracy surface modeling (HASM), when the spatial resolution of the surface is fine enough to capture the attribute(s) of interest. HASM was developed initiatively to find solutions for error problem of environmental systems modeling. However, HASM has a huge computation cost because it must use an equation set for simulating each lattice of a surface. To speed up the computation of HASM, we developed a multi-grid method of HASM (HASM-MG), a preconditioned conjugate gradient algorithm of HASM (HASM-PCG), an adaptive method of HASM, and an adjustment computation of HASM (HASMAC). Multi-grid method is the fastest numerical method for solving partial differential equations, which is based on two principles that are error smoothing and coarse grid correction. The preconditioned conjugate gradient algorithm can be developed by introducing a preconditioner to ensure faster convergence of the conjugate gradient method. The principle of the adaptive method is that grid cells where the error is large will be marked for refinement, while grid cells with a satisfied accuracy are left unchanged. The adjustment computation permits all observations to be entered into the adjustment and used simultaneously in the computations by means of least squares.</t>
  </si>
  <si>
    <t>A4-1</t>
  </si>
  <si>
    <t>5:00 - 9:00 pm</t>
  </si>
  <si>
    <t>Icebreaker - Avogadro's Number</t>
  </si>
  <si>
    <t>Takuya Iwanaga</t>
  </si>
  <si>
    <t>Software Development Best Practices in Integrated Environmental Model Development</t>
  </si>
  <si>
    <t>Integrated models are often made up of smaller component models, each representing a particular domain that are coupled together. Such models are software for a scientific purpose, and so similarities between model and software development exist. These models tend to be developed by researchers who take on a dual-role of scientist and software developer. Despite the similarities in development approaches, many best practices found within the field of software engineering may not be applied to the development of integrated environmental models. The absence of best practices leads to issues revolving around the reusability, interoperability, and reliability (in terms of model application and results) of models developed for purposes such as integrated assessment. To address these concerns recent efforts have seen the development and proliferation of component-based implementation approaches and model development frameworks. These approaches by themselves are not a panacea to model development issues. Component models may be difficult to integrate and error-prone due to the lack of best practices used in their construction. Also, the structure of component and integrated models may render them difficult to reuse/reapply in a different context. Model development frameworks may ease the overall technical burden of model development and integration, however they often come with a steep learning curve of their own, which may hamper their effective use. This in turn exacerbates issues regarding model reusability and interoperability. In this paper, we introduce software development practices identified through literature review and expert knowledge such as code reviews, testing, and code management. Such practices may be useful to model developers in the development of reusable and reproducible integrated environmental models. These practices are compatible and complementary to existing development practices, such as iterative component-based approaches, and serve to fill in the gap between software and modelling paradigms.</t>
  </si>
  <si>
    <t>Eric Hutton</t>
  </si>
  <si>
    <t>Geoscience model coupling in a Python framework: PyMT</t>
  </si>
  <si>
    <t>The current landscape of geoscience models is broad not only in scientific scope, but also in type. On one hand, the variety of models is exciting, as it provides fertile ground for extending or linking models to answer scientific questions. On the other hand, models are written in a variety of programming languages, operate on different grids, use their own file formats (both for input and output), have different user interfaces, have their own time steps, etc; each of these factors become obstructions to scientists wanting to couple, extend--or simply run--existing models. And all this is before the scientific difficulties of coupling or running models are addressed. The Community Surface Dynamics Modeling System (CSDMS) is developing the Python Modeling Toolkit (PyMT) to help non-computer scientists deal with these sorts of modeling logistics. PyMT is the fundamental package CSDMS uses for running and coupling models that expose a Basic Modeling Interface (BMI). PyMT contains: Tools for coupling models of disparate time and space scales (including grid mappers); Time-steppers that coordinate the sequencing of coupled models; Data exchangers between models; Wrappers that automatically load models into the PyMT framework; Utilities that support open-source interfaces (UGRID, SGRID, CSDMS Standard Names, etc.); A plug-in architecture for adding additional models to the framework.  Here, we introduce the basics of current beta version of PyMT and provide an example of coupling models of different domains and grid types.</t>
  </si>
  <si>
    <t>OMS3 framework extensions: R and Python bindings</t>
  </si>
  <si>
    <t>OMS3 is an environmental modeling framework designed to support and simplify scientific environmental models development. It is implemented in Java, a programming language that allows the framework to be flexible and non-invasive. Consequently, Java is the native language for developing OMS-compliant components. However, OMS3 aims to ensure the longevity of old models implementations by providing C/C++ and Fortran bindings that allow for connecting slightly modified legacy environmental software to newly developed Java components. In the recent years, three scientific programming languages drew the modeling community’s attention: R, Python, and NetLogo. They have a flat learning curve, numerous scientific libraries, and duck typing makes them an attractive solution for fast scripting. Furthermore, they have an active developer community that keep releasing and improving open source scientific packages. This is a relevant aspect when it comes to facilitating and speeding up the implementation of scientific algorithms. Therefore, OMS3 integration capabilities have recently been enhanced to provide R, Python, and NetLogo bindings. As a result, multi-language modeling solutions can be tailored to meet the scientific community needs. Thanks to the framework’s non-invasiveness, R, Python and NetLogo scripts must only be slightly modified with source code annotations to become OMS-compliant components. The resulting components are nevertheless still executable from within the original environments. This contribution shows two actual applications of the implemented R and Python bindings, the NetLogo implementation is not part of this paper. The Regional Urban Growth (RUG) is implemented in R and the TRansportation ANalysis SIMulation System (TRANSIMS) models require the Python Run Time Environment (RTE) module to run. The RUG model is a landscape model capable of evaluating impacts of new regional urban development on surrounding environment and projecting long-term growth-management plans. TRANSIMS is a software suite based on a cellular automata microsimulator which performs regional transportation system analyses. Both models suites are a part of a OMS enabled models for the FICUS project, the “Framework for Integrating the Complexity of Uncertain Systems”. Furthermore, the model application flexibility was enhanced by introducing Docker containers in the workflow alleviate the burden of complex software management and setup.</t>
  </si>
  <si>
    <t>Gregory Tucker</t>
  </si>
  <si>
    <t>Design and Applications of Landlab: A Modular Python-Language Framework for Building 2D Numerical Models of Earth-Surface Processes</t>
  </si>
  <si>
    <t>Modeling software expresses, in numerical form, our ideas about how environmental systems work. The codes we use to express these ideas should ideally be flexible enough to evolve as the ideas themselves evolve, but all too often the software engineering becomes a barrier to progress. In this paper, we present the design concepts behind Landlab Toolkit, which is a Python programming library intended to speed the process of creating and modifying two-dimensional, gridbased numerical models. Landlab’s design goals included: (1) making it simple to create and configure 2D grids of various types, (2) supporting re-usable components, (3) allowing multiple components to share a common grid and data arrays, (4) operating in a high-level, open-source language that offers a rich set of libraries. The first goal is met by providing a several grid classes from which a grid of desired scale and dimensions can be constructed. A grid object contains a set of graph elements (such as nodes, links, and patches) along with data structures that describe the connectivity among them. To meet goal 2, Landlab uses a standard design for components, which are also implemented as classes. Goal 3 is met by allowing components to attach fields to the grid, where a field is a data array that is tied to a particular type of grid element. Finally, implementing Landlab in Python achieves Goal 4. To illustrate how this functionality works in practice, we present several examples of Landlab-built models, including applications in overland-flow dynamics, landform evolution, and cellular automata.</t>
  </si>
  <si>
    <t>A4-2</t>
  </si>
  <si>
    <t>Scott Peckham</t>
  </si>
  <si>
    <t>Principle-based, Semi-automatic Ontology Generation to Support Cross-Domain Interoperability of Data Sets and Models</t>
  </si>
  <si>
    <t>Every data set and computer model has its own internal vocabulary (i.e. names or labels) for referring to its input and/or output variables. It is therefore difficult to know, even for an expert, whether a variable stored/computed in a given digital resource is equivalent to one needed by another resource. Experts can typically figure this out through a process that may involve examining the equations that are used, being familiar with domain jargon, reading documentation (e.g. source code, manuals and papers) or talking to the developer of the resource. However, this is time-consuming, frustrating and inefficient. The only way to automate this semantic mediation task is with an accurate, one-time mapping of these internal names to variable names in a standardized vocabulary that can be utilized by machine (i.e. accessed via function calls in a program). This task of mapping internal variable names to standardized names is known as "semantic annotation". Once completed, it is possible to automatically perform "semantic alignment" every time that resource is selected for use in a workflow, allowing variables to be correctly passed between coupled resources. We will describe efforts to semi-automatically generate standardized variable names for different domains by building on the foundational and rule-based principles of the Geoscience Standard Names ontology (geoscienceontology.org). Our initial focus will be on measurement concepts in the realms of agriculture, social science, economics, transportation networks and demographics. This work is funded by a project called MINT (Model INTegration) that is part of the World Modelers program.</t>
  </si>
  <si>
    <t>Daniel Garijo</t>
  </si>
  <si>
    <t>MINT: Model INTegration Through KnowledgePowered Data and Process Composition</t>
  </si>
  <si>
    <t>Major societal and environmental challenges require forecasting how natural processes and human activities affect one another. Model integration across natural and social science disciplines to study these problems requires resolving semantic, spatio-temporal, and execution mismatches, which are largely done by hand today and may take more than two years of human effort. We are developing the Model INTegration (MINT) framework that incorporates extensive knowledge about models and data, with several innovative components: 1) New principle-based ontology generation tools for modeling variables, used to describe models and data; 2) A novel workflow system that selects relevant models from a curated registry and uses abductive reasoning to hypothesize new models and data transformation steps; 3) A new data discovery and integration framework that finds and categorizes new sources of data, learns to extract information from both online sources and remote sensing data, and transforms the data into the format required by the models; 4) New knowledge-guided machine learning algorithms for model parameterization to improve accuracy and estimate uncertainty; 5) A novel framework for multi-modal scalable workflow execution. We are beginning to annotate models and datasets using standard ontologies, and to compose and execute workflows of models that span climate, hydrology, agriculture, and economics. We are building on many previously existing tools, including CSDMS, BMI, GSN, WINGS, Pegasus, Karma, and GOPHER. Rapid model integration would enable efficient and comprehensive coupled human and natural system modeling.</t>
  </si>
  <si>
    <t>Towards Model Integration via Abductive Workflow Composition and Multi-Method Scalable Model Execution</t>
  </si>
  <si>
    <t>Workflows provide a solid foundation to address model integration challenges. Integrated models may be simply chained, or they may need to run in an interleaved (tightly-coupled) fashion. Data exchange formats may significantly differ (e.g., scale), and data transformations may be required to convert available data into the formats required by the models. In this work, we are creating the MINT (Modeling INTegration) environment for workflow composition and execution by extending the wellestablished workflow composition (WINGS) and execution (Pegasus) systems with a framework for model coupling for execution interleaving (EMELI/BMI). WINGS provides a semantic workflow system that can represent and propagate constraints to validate workflows, while Pegasus enables distributed workflow execution across infrastructures and provides automated data management and faulttolerance. BMI provides standardized, noninvasive, and framework-independent API for models. Models for integration will be selected from a Model Catalog based on variables of interest (and built on ontologies of standard variable names). Via abductive reasoning, MINT will assess the viability of workflows by hypothesizing data transformation tasks for converting available data into the formats required by the models. Data transformation services will generate multi-step scripts for accommodating the hypothesized data transformation tasks. MINT’s multi-method scalable model execution will then enact the execution of the tight model coupling (using EMELI/BMI) and independent model chaining applying, when needed, the required transformations. The MINT integrated modeling environment would facilitate and accelerate modeling analysis by generating new data transformations via abductive reasoning, and by providing scalable execution of chaining or tightly-coupled models.</t>
  </si>
  <si>
    <t>A Semantic Model Catalog to Support Comparison and Reuse</t>
  </si>
  <si>
    <t>Model repositories are key resources for scientists in terms of model discovery and reuse, but do not focus on important tasks such as model comparison and composition. Model repositories do not typically capture important comparative metadata to describe assumptions and model variables that enable a scientist to discern which models would be better for their purposes. Furthermore, once a scientist selects a model from a repository it takes significant effort to understand and use the model. Our goal is to develop model repositories with machine-actionable model metadata that can be used to provide intelligent assistance to scientists in model selection and reuse. We are extending the OntoSoft semantic software metadata registry (http://www.ontosoft.org/) to include machine-readable metadata. This work includes: 1) exposing model variables and their relationships; 2) exposing model processes and how they group and relate to model variables; 3) adopting a standardized representation of model variables based on the conventions of the Geoscience Standard Names ontology (GSN) (http://www.geoscienceontology.org/); 4) capturing the semantic structure of model invocation signatures based on functional inputs and outputs and their correspondence to model variables; 5) associating models with readily reusable workflow fragments for data preparation, model calibration, and visualization of results. The extended OntoSoft framework will reduce the time to find, understand, compare, and reuse models.</t>
  </si>
  <si>
    <t>A4-3</t>
  </si>
  <si>
    <t>Tomasz Koralewski</t>
  </si>
  <si>
    <t>Coupling complex physical environmental process models with specific question-driven ecological models</t>
  </si>
  <si>
    <t>Specific question-driven ecological models often require representation of general physical environmental processes for which complex, widely-accepted meteorological, hydrological, and oceanographic models are available. Although conceptual coupling of physical environmental and ecological models is straightforward, computational linkages often pose insurmountable problems to ecological modelers with limited access to software engineering expertise. Establishing an ongoing dialogue during the course of a simulation between georeferenced physical environmental models and spatially-explicit ecological models can be particularly problematic. We describe a general coupling framework that allows for a modular structure through an intermediate layer between the existing physical models and the custom-written spatially-explicit ecological models. We demonstrate the applicability of this general framework by computationally linking HYSPLIT with a spatially-explicit ecological model implemented in NetLogo. HYSPLIT is a widely-used complex meteorological model whose applications include simulation of air particle transport, dispersion, and deposition. With reference to ecological applications, the “air particles” can represent air-borne insects such as aphids. NetLogo is a popular programming platform for spatially-explicit, individual-based ecological modelling which we have coupled with HYSPLIT to simulate regional aphid population growth and spread. We describe a custom-written program that facilitates an ongoing dialogue between these two models. The dialogue takes place along a temporal scale, on a daily basis, for a period of time constrained only by the study objective. The program should be readily adaptable to coupling other sets of physical environmental and ecological models with adjustments for the used programming language and the specificity of the input/output files.</t>
  </si>
  <si>
    <t>Dmytro Trybushnyi</t>
  </si>
  <si>
    <t>Multiplatform model integration framework of JRODOS - Decision Support System for off-site nuclear emergency management</t>
  </si>
  <si>
    <t>Decision Support Systems for off-site emergency management in the case of a nuclear accident should integrate, among others, real-time monitoring systems around a Nuclear Power Plant, regional GIS information, source term databases and geospatial data for population and environmental characteristics. They should comprise state of the art models to simulate the fate of accidentally released radionuclides in air, water, vegetation, and soil to estimate exposure of the population via all relevant exposure pathways. The real-time online decision support system RODOS is being developed under the auspices of the European Commission’s RTD Framework programs since 1992 to achieve the above-formulated objectives. RODOS was re-engineered in the last decade as multiplatform software system JRODOS in a Java environment. The software architecture of JRODOS organizes the data flow between different sources and recipients, e.g. databases, numerical models, user interface via unified data objects. These objects (data items) are organized in an expandable hierarchal tree of Java-classes using benefits of object-oriented programming principles. Numerical model integration is carried out by distributed wrapper objects (DWO), which provides logical, visual and technical integration of computational models and the system core, even if models used different programming languages such as FORTRAN, C, and JAVA. The DWO technology supports various levels of interactivity, required by different computational models including pull- and push driven chains, user interaction support, sub-models calls. The DWO and data item approaches are applicable for integration into DSS the sets of the different computational models, which read and produce scalars and arrays.</t>
  </si>
  <si>
    <t>Andres Payo</t>
  </si>
  <si>
    <t>Improvement on the Coastal Modelling Environment for a better representation of subsurface material and regional wave climate</t>
  </si>
  <si>
    <t>Numerical modelling of complex coastlines requires consideration of interactions between multiple coastal landforms. Despite efforts to couple separate models (e.g. software wrappers such as OpenMI and CSDMS), there is a need to deal more directly with the semantics of the various entities being modelled. Payo et al. (GMD 2017) presented a description of, and proof-of-concept results from, a flexible and innovative modelling framework (CoastalME) for integrated coastal morphodynamic modelling at decadal to centennial timescales and spatial scales of 10s to 100s km (mesoscales). To achieve this, CoastalME integrates the concept underlying each model as a set of dynamically linked vector and raster objects. The novelty of the approach is to capture the essential characteristics of the landform-specific models using a common spatial representation within an appropriate software framework. This avoid the problems that result from the model-coupling approach due to between-model differences in the conceptualizations of geometries, volumes and locations of sediment. A grid of raster cells provides the data structure for representing quasi-3-D spatial heterogeneity and sediment conservation. Other geometrical objects (lines, areas and volumes) that are consistent with, and derived from, the raster structure represent a library of coastal elements (e.g. shoreline, beach profiles and estuary volumes) as required by different landformspecific models. In this presentation we will present the advances on the CoastalME framework made to: (1) better represent the sub-surface material and (2) better represent the wave climate for long coastal stretches. The improved method is demonstrated for the fast eroding coastal stretch of Trimingham in the East Anglia region, Eastern side of UK. This approach is transferable to other landscape evolution models where changes can be represented by simple geometries.</t>
  </si>
  <si>
    <t>Christopher Mutel</t>
  </si>
  <si>
    <t>Data and model framework for a community Industrial Ecology Socio-environmental Model</t>
  </si>
  <si>
    <t>Industrial ecology is a diverse community covering many research areas and application domains; in some areas, such as Life Cycle Assessment (LCA), common databases and data formats are widely used, while in other areas, like Material Flow Assessment (MFA), there are no common data formats or databases. Recent work has shown that there is a common underlying knowledge model across most industrial ecology domains. This common socio-economic metabolism is a spatially- and temporally-resolved graph of product and service flows throughout the economy, including into and out of stocks. In this presentation, we review previous work to develop a common ontology for LCA and MFA, and describe a draft simple common format and ontology for industrial ecology data using JSON linked data. We demonstrate how this format can be applied to existing data sources, and how combining a common ontology with existing common nomenclature systems can lead to a radical reduction in the effort needed to share data. While further effort is needed to create a complete data format, including e.g. material properties and details on data entry and review, our simple data format can already be used in open source software such as Brightway.(https://brightwaylca.org/).</t>
  </si>
  <si>
    <t>A4-4</t>
  </si>
  <si>
    <t>Rajbir Parmar</t>
  </si>
  <si>
    <t>Hydrologic Micro Services</t>
  </si>
  <si>
    <t>United States Environmental Protection Agency (EPA) has developed a collection of microservices called Hydrologic Micro Services (HMS) for building hydrologic and water quality modeling workflows. HMS components are available as RESTful web services as well as desktop libraries. An HMS component may have multiple implementations addressing varying levels of underlying physical process details and assumptions. HMS components can be used in desktop and web-based workflows. A workflow can call into a specific implementation of an HMS component depending upon the details suitable for the problem statement being addressed by the workflow. Building a workflow from HMS components enables modelers to address hydrologic and water quality problem statements more precisely, in contrast to the current state of modeling where using existing models forces modelers into a potentially sub-optimal workflow. Model selection to address a problem statement has several drawbacks: the selected model may not have the appropriate level of complexity, the model may not address all parts of the problem statement without making less desirable assumptions, or the model may have more features and requirements than necessary. HMS components include data provisioning and simulation algorithms for water quantity and quality modeling. Workflows built using HMS components can in turn be used as components in larger workflows. For example, precipitation data provisioning components can download data from various data sources such as NLDAS, GLDAS, DAYMET, NCDC, PRISM, and WGEN. A simple workflow was developed as an HMS component to compare precipitation data from different sources. Comparison is performed using multiple rainfall statistics.</t>
  </si>
  <si>
    <t>Caleb Buahin</t>
  </si>
  <si>
    <t>Enabling High-Performance Heterogeneous Computing for Component-Based Integrated Water Modeling Frameworks</t>
  </si>
  <si>
    <t>Transitioning from the traditional approach of executing water resources models on single desktop computers to increasingly ubiquitous High Performance Heterogeneous Computing (HPC) infrastructure introduces efficiencies that could help advance the degree of fidelity of models to the underlying physical processes they simulate. For example, model developers may be able to incorporate more physically-based formulations, perform computations over finer spatial and temporal scales, and perform simulations that span long time periods with reasonable execution times. Additionally, computationally expensive simulations including parameter estimation, uncertainty assessment, multi-scenario evaluations, etc. may become more tractable. The use of HPC for executing these types of simulations within component-based modelling frameworks is an approach that is still largely underutilized in the water resources modeling arena. In this abstract, we describe advancements that we have implemented in the HydroCouple component-based modeling framework to allow water model developers to take advantage of heterogeneous, multi-accelerator clusters. HydroCouple largely employs the OpenMI interface definitions but adds new interfaces to better support standardized geo-temporal data structures, customizable coupled model data exchange workflows, and distributed computations on HPC infrastructure. We also describe how some of these advancements have been used to develop coupled models for two applications: 1) coupling of a onedimensional storm sewer model with a high resolution, two-dimensional, and overland riverine model for an urban stormwater conveyance system, and 2) coupling of a series of model components being developed to simulate heat transport in heterogeneous rivers with significant longitudinal flow variability.</t>
  </si>
  <si>
    <t xml:space="preserve">Karla Locher-Krause </t>
  </si>
  <si>
    <t>Nexus Tools Platform: facilitating the selection of suitable nexus tools</t>
  </si>
  <si>
    <t>Addressing integrated resources management in a cross-sectoral nexus approach requires a holistic understanding of the interlinkages of environmental processes, while also taking into consideration global change and socioeconomic aspects. Exploring these interlinkages and advancing an integrated management approach requires integrated modelling tools. However, no single modelling tool is available or conceivable that covers all processes, interactions and drivers within the nexus of water, food, energy and climate. Instead, a vast number of models are available and in use addressing particular (sets of) processes and resources. To address nexus-oriented research questions or management issues, making use of available tools and modify or couple them as required should be more efficient instead of developing a tool from scratch. For this to be possible, a database that allows the interactive comparison of such tools would be helpful. Therefore, we developed an interactive Nexus Tools Platform (NTP) for inter-model comparison, implemented as web-based database (https://data.flores.unu.edu/projects/ntp). Continually being improved and updated, NTP aims to provide detailed information on a subset (currently including 84 models, covering major aspects related to water, soil and waste management ) of a larger compilation of available modelling tools. The platform offers interactive charts and advanced search and filter functions designed to differentiate models in terms of processes, input and output parameters, application areas (countries), temporal resolution, programming language, amongst others. These functionalities provide a strong support to select the most appropriate (set of) model(s) for the specific needs.</t>
  </si>
  <si>
    <t>A4RT</t>
  </si>
  <si>
    <t>A4 Round Table Discussion</t>
  </si>
  <si>
    <t>A5-1</t>
  </si>
  <si>
    <t>Wes Lloyd</t>
  </si>
  <si>
    <t>Kyle Traff</t>
  </si>
  <si>
    <t>Building Containerized Environmental Models Using Continuous Integration with Jenkins and Kubernetes</t>
  </si>
  <si>
    <t>Environmental models typically consume vast amounts of computing resources. To effectively serve a growing community of physical, social and natural scientists, these models must be able to scale dynamically and horizontally to meet the demand. Models also require a vast array of software libraries, runtimes, compilers, and configurations specific to a particular application. Maintaining arrays of physical servers, each configured for one specific application, is expensive and inefficient to build and maintain. With the advent of software containers, model developers can isolate an application and all of its software dependencies from the physical server. Kubernetes, a container orchestration tool built by Google, has made it possible to dynamically deploy these containers seamlessly across a cluster of machines. We introduce key concepts and tools for building distributed modeling systems with containers using Kubernetes, managed with a continuous integration pipeline built in Jenkins. We then build and deploy a suite of comprehensive flow analysis (CFA) models as microservices. Finally, we test the service responsiveness, throughput, and average execution time of various containerized configurations of CFA models against deployment on virtual and bare-metal machines.</t>
  </si>
  <si>
    <t>Progress and Challenges Supporting Environmental Models and Data Deployed as Integrated Services for Small to Large User Communities</t>
  </si>
  <si>
    <t>During the past two decades, the Object Modeling System (OMS) framework evolved from a tool for building, testing, and validating environmental models in a consistent, non-invasive manner as an assembly of science components to include the Cloud Services Integration Platform (CSIP) for their deployment and integration as web services with business systems of public and private organizations, as well as university research programs. Currently OMS/CSIP repositories contain 292 web services organized in 31 service layers for (1) hydrology and water resources management, (2) erosion and sediment transport, (3) conservation resource management, (4) data access, retrieval, and management, (5) geospatial and statistical analysis, and (6) research support. These services and supporting data stores have been deployed and integrated with research, pilot, and production systems and applications of several organizations. We currently provide tier 1, 2, or 3 support to ~2 million service requests annually through the OMS/CSIP lifecycle: development, testing, validation, release, deployment, and production. Working with many organizations having unique requirements presents several challenges to meeting desired levels of customer satisfaction, forcing an emphasis on process improvement and operational efficiency. Using our experience supporting Field to Market – The Alliance for Sustainable Agriculture, the USDA Conservation Delivery Streamlining Initiative (CDSI), and other user communities, we analyze and describe steps taken to meet customer expectations, including release management, continuous integration, capacity management and hosting, access control, privacy protection, system/business activity monitoring, archiving, data stewardship, and documentation.</t>
  </si>
  <si>
    <t>Daniel Ames</t>
  </si>
  <si>
    <t>Open Source Cyberinfrastructure to Simplify the Development and Deployment of Environmental Modelling Web Applications</t>
  </si>
  <si>
    <t># 304</t>
  </si>
  <si>
    <t>In view of the ubiquitous mobile-app concept that has taken hold over the past decade, whereby distinct, single purpose, modular applications are developed and deployed in a shared user interface (i.e. the phone in your pocket), we have created open source cyberinfrastructure that mimics this paradigm for developing and deploying environmental web applications using open source tools and cloud computing services. This cyberinfrastructure integrates HydroShare for cloud-based data storage and app cataloging, together with Tethys Platform for Python/Django based app development. HydroShare is an open source web-based data management system for climate and water data that is includes a web-services application programmer interface (API) to allow third party programmers to access and use its data resources. We have created a metadata management structure within HydroShare for cataloging, discovering, and sharing web apps. Tethys Platform is an open source software package based on the Django framework, Python programming language, Geoserver, PostgreSQL, OpenLayers and other open source technologies. The Tethys software development kit allows users to create web apps that are presented in a common portal for visualizing, analyzing and modelling environmental data. We will introduce this new cyberinfrastructure through a combination of architecture design and demonstration, and will provide attendees the essential concepts for building their own web apps using these tools.</t>
  </si>
  <si>
    <t>Nathan Lighthart</t>
  </si>
  <si>
    <t>The Agricultural Ecosystems Services (AgES) watershed model integrated into the environmental Resources Assessment and Management System (eRAMS) and Cloud Services Integration Platform (CSIP)</t>
  </si>
  <si>
    <t># 306</t>
  </si>
  <si>
    <t># 376/78</t>
  </si>
  <si>
    <t># 308</t>
  </si>
  <si>
    <t># 310</t>
  </si>
  <si>
    <t># 372</t>
  </si>
  <si>
    <t># 382</t>
  </si>
  <si>
    <t>Distributing models to various users can be difficult and prone to error, and therefore may negatively reflect on the program. Model distribution typically involves users downloading and installing the model following setup instructions. However, this step is prone to errors. Deploying a model through a web interface allows the user to focus on running the model rather than ensuring the model is set up correctly. The eRAMS/CSIP platform is designed to provide visual tools for models to be parameterized and connected to input data (eRAMS), and run using a remote web service (CSIP) as Model as a Service (MaaS). By using MaaS, the model and the user’s data are accessible from any device. Further, models can take a long time to run, especially during calibration. By executing the model remotely in asynchronous mode, the user can shut down their local machine without terminating the model run. Integration of the Agricultural Ecosystems Services (AgES) watershed model into the second revision of the eRAMS/CSIP platform will be described and demonstrated. Thus, the AgES watershed model is publicly available as a CSIP MaaS, which will be linked with other applications in eRAMS, including watershed delineation into interconnected polygons or hydrological response units (HRUs) and automated generation of crop rotations and tillage operations in each HRU using LAMPS (Landuse and Agricultural Management Practices web-Service).</t>
  </si>
  <si>
    <t># 386</t>
  </si>
  <si>
    <t># 300</t>
  </si>
  <si>
    <t># 374</t>
  </si>
  <si>
    <t>8:30 - 8:50 am</t>
  </si>
  <si>
    <t>A5-2</t>
  </si>
  <si>
    <t>Holm Kipka</t>
  </si>
  <si>
    <t>A Watershed Delineation Tool for Interconnected Hydrological Response Units (HRUs) to Support Distributed Modeling</t>
  </si>
  <si>
    <t>Delineating a watershed area into discrete areas (e.g. Hydrological Response Units HRUs) with parameter attribute tables is essential to generate input parameter sets for distributed hydrological models. This presentation will introduce a generic methodology of such a delineation process and services workflow for the Agricultural Ecosystems Services (AgES) watershed model. Here, Digital Elevation Model raster data are processed for the topology of flow paths, then combined with raster layer of land use, soils, and hydrogeology to generate HRU patterns for a watershed area. Based on the pattern of HRUs, the web service analyzes a topological routing scheme that allows multiple-flow directions and interactions between neighboring HRUs. The resulting HRU information is used to automatically generate input files for the AgES distributed watershed model. The tool is open source, available to the scientific community, and implemented using Catena, an emerging platform based on the eRAMS and CSIP frameworks providing scalable geospatial analyses, collaboration, and model service capabilities. Seamless integration of (1) generating spatial model parameters, (2) connecting input data, (3) executing the model, and (4) model result analyses will be presented with a strong focus on the workflow aspect of Catena. The HRU delineation tool can be adapted to other models such as the Soil and Water Assessment Tool (SWAT+).</t>
  </si>
  <si>
    <t>Plenary: Conference Welcome</t>
  </si>
  <si>
    <t>Anthony Castronova</t>
  </si>
  <si>
    <t>A General Approach for Enabling Cloud-based Hydrologic Modeling using Jupyter Notebooks</t>
  </si>
  <si>
    <t>Continued investment and development of cyberinfrastructure (CI) for water science research is transforming the way future scientists approach large collaborative studies. Among the many challenges, that we as a community need to address, are integrating existing CI to support reproducible science, enabling open collaboration across traditional domain and institutional boundaries, and extending the lifecycle of data beyond the scope of a single project. One emerging solution for addressing these challenges is HydroShare JupyterHub which is an open-source, cloudbased, platform that combines the data archival and discovery features of HydroShare with the expressive, metadata-rich, and self-descriptive nature of Jupyter notebooks. This approach offers researchers a mechanism for designing, executing, and disseminating toolchains with supporting data and documentation. The goals of this work are to establish a free and open source platform for domain scientists to (1) conduct data intensive and computationally intensive collaborative research, (2) utilize high performance libraries, models, and routines within a pre-configured cloud environment, and (3) enable dissemination of research products. This presentation will discuss our approach for hydrologic model simulation, sensitivity analysis, and optimization applications in this platform by establishing a generic CI pattern that can be adopted to support research, classroom, and workshop activities.</t>
  </si>
  <si>
    <t>Mohamed Morsy</t>
  </si>
  <si>
    <t>A Cloud-based Framework for Coupling the National Water Model with a 2D Hydrodynamic Model for Improved Flood Forecasting in Low Relief Coastal Terrains</t>
  </si>
  <si>
    <t>9:00 - 10:20 am</t>
  </si>
  <si>
    <t>Coastal areas face significant challenges due to climate change. One of the primary challenges is the increasing risk of flooding that can cause severe damage and threaten lives. As such, the ability to accurately forecast flooding events and disseminate alerts is increasingly important. The National Water Model (NWM) has made large strides in providing flood forecasting information on a large scale. However, the coarse resolution of the NWM may not be sufficient for low relief coastal terrains. Rather, 2D hydrodynamic models are often more suitable for flood forecasting in coastal areas where low relief terrain is common. However, the computational expense of these models can pose a barrier to their implementation. This work focuses on the design of a cloud-based, real-time modeling system for a 2D hydrodynamic model coupled with the NWM to support decision makers in assessing flood risk in coastal areas. A prototype has been created using Google Cloud Platform (GCP) including cloud-based execution for the 2D hydrodynamic model with high spatial resolution input data, utilization of GPUs for model execution speed-up, a relational database for storing the model output, and a web front-end for dissemination of results and model initiation. The system is designed to run automatically if an extreme weather event is forecasted and produce near real-time results using boundary conditions automatically obtained and prepared from the NWM.</t>
  </si>
  <si>
    <t>Microservices for Computing Nutrient Loss Potentials and Pesticide Hazard Ratings and their Mitigation on Agricultural Land</t>
  </si>
  <si>
    <t>The Stewardship Tool for Environmental Performance (STEP) is an expert system enabling the assessment of resource conservation benefits of management techniques and conservation practices applied to agricultural land. The STEP water quality module (WQM) computes nutrient leaching and runoff potentials, sediment runoff potentials, pesticide leaching and runoff potentials, as well as pesticide hazard ratings for farm fields based on local conditions. From this WQM computes minimum threshold levels reflecting the level of treatment needed to mitigate the loss potentials and hazards. The tool then provides a process for applying mitigating technique and practice scores to meet or exceed thresholds. The nutrient component of WQM results from analysis of the millions of Agricultural Policy EXtender (APEX) model simulations used in the USDA Conservation Effects Assessment Program (CEAP) completed for the major river basins of the United States since 2002. CEAP estimated the environmental benefits of conservation practices at the river basin level and in 2011 incorporated the knowledge into WQM. The pesticide component of WQM results from more than two decades using the Pesticide Screening Tool, a screening procedure developed from results from Groundwater Loading Effects of Agricultural Management Systems (GLEAMS) simulations. As part of the effort to integrate resource assessment at the farm field level, we describe a suite of 22 microservices supporting the WQM workflow. We make these services available through the OMS/CSIP continuous integration process.</t>
  </si>
  <si>
    <t>A5-3</t>
  </si>
  <si>
    <t>Microservices for the Stream Visual Assessment Protocol (SVAP)</t>
  </si>
  <si>
    <t>The Stream Visual Assessment Protocol (SVAP) provides an initial assessment of the overall condition of wade-able streams, their riparian zones, and instream habitats. Field conservationists use the tool when providing technical assistance to land owners to improve stream conditions, sustainable use, and value of their property. SVAP does not require extensive training in biology, geomorphology, or hydrology, and represents a first step towards more detailed analysis and recommendations as needed. The protocol was developed in 1999 by the USDA Natural Resources Conservation Service (NRCS) Aquatic Assessment Workgroup, following two years of field study and validation involving 182 stream reaches in 9 states across the country. Following a decade of use, SVAP was updated in 2009 to increase sensitivity to resource conditions at the state and regional levels. To this point, SVAP has been applied as a mostly manual process, completing individual worksheets guided by a field manual, persisted as spreadsheets, PDF files, or other documents, in a file system, or more recently a document management system. However, completing the worksheet does not take advantage of on-line data sources nor meet priorities for integrating assessment of resource concerns on farms and ranches. We describe a suite of 17 SVAP microservices and associated data tables supporting web application data entry and editing, managing reference streams, and computing assessment scores. We make these services available through our OMS/CSIP continuous integration process.</t>
  </si>
  <si>
    <t>Going Serverless: Evaluating the Potential of Serverless Computing for Environmental Modeling Application Hosting</t>
  </si>
  <si>
    <t>Recently serverless computing platforms have emerged that provide automatic web service hosting in the cloud. These platforms are promoted for their ability to host “micro” services to end users while seamlessly integrating key features including 24/7 high availability, fault tolerance, and automatic scaling of resources to meet user demand. Serverless Computing environments abstract the majority of infrastructure management tasks including VM/container creation, and load balancer configuration. A key benefit of serverless computing is FREE access to cloud computing resources. Many platforms provide free access for up to 1,000,000 service requests/month with 1 GB of memory for 400,000 seconds/month. Additionally, serverless platforms support programming languages common for modeler developers including Java, Python, C#, and Javascript. We present results from a proof-of-concept deployment of a Java based implementation of a 2008 version of the Precipitation-Runoff Modelling System (PRMS). PRMS is a deterministic, distributedparameter model developed to evaluate the impact of various combinations of precipitation, climate, and land use on stream flow and general basin hydrology (Leavesley et al., 1983). The Java based version of PRMS, implemented using the Object Modelling System (OMS) 3.0 component-based modelling framework, was deployed to the Amazon AWS Lambda serverless computing platform. This version of PRMS consists of approximately ~11,000 lines of code and easily fits within the 256 MB maximum code size constraint of AWS Lambda. We report our performance observations based on varying the memory reservation size on AWS Lambda for PRMS deployments. Additionally, we assess implications of infrastructure initialization (COLD vs. WARM performance) on performance and assess the platform’s ability to dynamically scale infrastructure to support many concurrent user modelling requests. We compare our performance vs. deploying the application to Docker application containers hosted by Amazon EC2 virtual machine (VM) instances. We contrast average model execution time, service throughput (requests/minute), as well as the cloud hosting costs of PRMS using these deployment alternatives.</t>
  </si>
  <si>
    <t>A5RT</t>
  </si>
  <si>
    <t>2:40-3:20 PM</t>
  </si>
  <si>
    <t>A5 Round Table Discussion</t>
  </si>
  <si>
    <t>A6-1</t>
  </si>
  <si>
    <t>Uncertainty and model assessment is a core topic in environmental modelling. A number of iEMSs members have a strong methodological interest in this area, and have ensured it is well represented at every meeting, as well as collaborating in joint publications. An explicitly recognised Special Interest Group (SIG) within iEMSs will bring together interested iEMSs members and facilitate interaction with related organisations. This would support our existing activities, and promotion in other forums of environmental modelling and software interests. This is the first workshop of the SIG, open to all, without ongoing obligation. The agenda will include: Presentation of proposed SIG: aims and relationship with other uncertainty-related organisations; Comments from other organisations, and news of other initiatives; Open discussion of the SIG, agreement on next steps; appointment of a chair; News on upcoming projects that you would like to promote and Discussion of possible SIG initiatives.</t>
  </si>
  <si>
    <t>Jerad Bales</t>
  </si>
  <si>
    <t>F101</t>
  </si>
  <si>
    <t>Building a Model Summary Template</t>
  </si>
  <si>
    <t>Tony Jakeman, Jiri Nossent,Mary Hill, Lieke Melsen, Holger Maier, Saman Razavi</t>
  </si>
  <si>
    <t>Scott Haag</t>
  </si>
  <si>
    <t>In 2006, Jakeman et al. presented their EMS positioning paper “Ten iterative steps in development and evaluation of environmental models” that provides guidelines for good, disciplined modelling practice. Adding a model summary as a requirement to the publication of a paper that involves model development or application could complement these guidelines and improve model practices and communication of advances and caveats that a paper makes. Moreover, the information in such a summary could give more insights in hot topics like model selection, model structure uncertainty and the role of the modeler, and interest groups in the modelling process. This workshop aims at building a possible template for such model summary based on the experience and examples of participants. We ask participants to think about suggestions beforehand, preferably based on their own (recent) modelling papers. Examples could be: statement of objectives, rationale for the model choice, methods and criteria employed, performance evaluation, steps taken to cope with uncertainty.</t>
  </si>
  <si>
    <t>Z100</t>
  </si>
  <si>
    <t>Getting Your Work Published in Environmental Modelling &amp; Software - Meet the Editors</t>
  </si>
  <si>
    <t>Dan Ames</t>
  </si>
  <si>
    <t>Dan Ames, Tony Jakeman</t>
  </si>
  <si>
    <t>Creation of a data model to retrieve constrained watershed boundaries.</t>
  </si>
  <si>
    <t>Environmental Modelling &amp; Software (EMS) is a highly ranked Elsevier publication that is sponsored by iEMSs. While the aims and scope of EMS and the society are closely aligned, they are not the same. Hence getting your paper accepted for the iEMSs conference does not guarantee publication in EMS. In this workshop, you will have a chance to meet with the Editors of EMS to learn more about what it takes to get your paper published in the journal. We will discuss scope, submission guidelines, what to expect, and tips and tricks to improve your odds. We will have a representative from Elsevier on hand to answer technical questions about the publishing process and you will learn more about the new PlumX metrics for gauging social impact of your paper. Finally we will discuss ideas for building visibility for your work once your manuscript is published. Join iEMSs President and EMS Editor-in-Chief, Dan Ames, as well as other editors and Elsevier staff for this engaging, informational workshop.</t>
  </si>
  <si>
    <t>When using flow direction grids to describe impacts to fluvial systems (streams, rivers, lakes and oceans) two spatial scales of interest are commonly applied, the watershed or the local stream reach (14). In this paper, we consider an alternative approach we will refer to as the constrained watershed boundary (CWB), defined as a polygon containing all the flow direction grid cells with a surface flow distance less than a user prescribed threshold. The proposed algorithm builds upon the HSM algorithm proposed by Haag and Shokoufandeh in 2017 (8), and augments the data structure with a flow distance grid calculated directly from the original flow direction grid. The only parameter that controls the rapid retrieval and visualization of CWB is the user defined distance threshold(s). The proposed algorithm is a variant of the HSM algorithm and therefore it will retrieve watershed boundaries more efficiently than competing grid searching techniques. Empirical tests for the Delaware River Watershed Retrieval problem indicate a reduction from 35 million read operations to 45 thousand using the HSM approach Haag and Shokoufandeh 2017. We have implemented the CHSM algorithm based on a restful-API architecture for the Chesapeake Bay Watershed using the 30 m flow direction grid from the NHDPlus v2 (10). Our results show similar speed increases for the CHSM as the original HSM algorithm with reductions of query complexity of between 99.94 and 99.59% compared to existing watershed retrieval algorithms. This platform can be augmented to support any hydro enforced D8 flow direction grid such as Hydrosheds. The techniques we applied to create the HSM and CHSM algorithms can be applied to any contiguous surface extraction from a regular grid.</t>
  </si>
  <si>
    <t>Jae Sung Kim</t>
  </si>
  <si>
    <t>Development of Watershed Delineation Tool Using Open Source Software Technologies</t>
  </si>
  <si>
    <t>Watershed delineation tool was developed in the Environmental Resource Assessment &amp; Management System (eRAMS) platform using open source software technologies. This tool processes Digital Elevation Model (DEM) and DEM-driven raster data to delineate watersheds using two open source software technologies, TauDEM and GDAL. Users can upload their own DEM or create one using NHDPlusV2, which is provided by default in eRAMS watershed delineation tool. During processing of the DEM, it was found that the flat area was excluded in the stream raster pixels calculated from TauDEM ‘Peuker Douglas’ module; therefore this module was modified to include stream pixels on flat areas, which had a larger flow accumulation value than the threshold. This threshold was decided as the average of flow accumulation values on Peuker Douglas Stream pixels. To provide users flexibility, three options, Advanced, Basic, and Watershed Extraction, were developed. The Advanced option lets users run every module required for watershed delineation one by one. The basic option allows users to run every module automatically at once without configuring intermediate processes if DEM and outlet points are provided. Watershed extraction module uses NHDPlusV2 flow direction raster to extract watershed rapidly using the outlets and an area of interest. TauDEM modules were used in the Cloud Service Innovation Platform (CSIP), which were called by the eRAMS platform. The tool can be used any place in the continental US.</t>
  </si>
  <si>
    <t>Lauren Hay</t>
  </si>
  <si>
    <t>Beyond streamflow: improvement of distributed parameters for continental-extent hydrologic modeling using alternative data products</t>
  </si>
  <si>
    <t>The traditional approach to hydrologic model calibration and evaluation—comparing observed and simulated streamflow—is not sufficient. Intermediate process variables computed by the model could be characterized by parameter values that do not necessarily replicate those hydrological processes in the physical system. To better replicate these intermediate processes, in addition to streamflow, intermediate process variables can be examined when there is an associated “observed” variable that can be used as a baseline dataset. This study presents a CONUS-scale parameter estimation technique for the USGS National Hydrologic Model application of the Precipitation-Runoff Modeling System (NHM-PRMS) using five ‘baseline’ data sets (runoff, actual evapotranspiration, recharge, soil moisture, and snow covered area). These baseline datasets, with error bounds, were derived from multiple sources for each of the NHM-PRMS’s 109,951 hydrologic response units (HRUs) on time scales from annual to daily. Sensitivity analysis was used to identify the (1) calibration parameters and (2) relative sensitivity of each baseline dataset to the calibration parameters, for each HRU. A multiple-objective, stepwise, automated calibration procedure was used to identify the ‘optimal’ set of parameter values for each HRU. Using a variety of baseline data sets for calibration of the intermediate process variables alleviates the equifinality problem and “getting the right answer for the wrong reason.” Through a community effort we should strive to improve our understanding of this baseline information, making it available to the modeling communities to help calibrate and evaluate hydrologic models using more than streamflow.</t>
  </si>
  <si>
    <t>Steven Markstrom</t>
  </si>
  <si>
    <t>CONUS-scale Stream Temperature Modeling utilizing the USGS National Hydrologic Model</t>
  </si>
  <si>
    <t>Stream temperature is a fundamentally important parameter in the natural development of freshwater riverine ecosystems. The interactions of flora and fauna with chemical constituents, dissolved oxygen and other water quality factors are influenced by temperature of the water in the stream. Computer models can be used to simulate stream temperature at stream segment resolution (e.g., a network with stream segments between 1 and 100 kilometers long), which in turn can facilitate decision making by ecologists and resource managers. A daily mean stream temperature modeling application, based on the hydrologic simulations of the U.S. Geological Survey’s National Hydrologic Model, has been developed. Preliminary results from this application are presented.</t>
  </si>
  <si>
    <t>A6-2</t>
  </si>
  <si>
    <t>Ashley Van Beusekom</t>
  </si>
  <si>
    <t>Technological Innovations in Continental Scale Routing utilizing the USGS National Hydrologic Model</t>
  </si>
  <si>
    <t>The intricacies of the streamflow routing technique in hydrological modeling have the capability to alter the timing of the resulting streamflow more than any other single part of the modeling process. Many large-scale models use a relatively simple non-dynamical channel flow as a routing scheme, where storage of water in a reach is linearly related to inflow and outflow rates, in order to model streamflow delay and (flood) attenuation. Considerable and valuable gains in model performance have been identified in large floodplains by switching from non-dynamical to dynamical routing. In dynamical routing, streamflow is delayed and attenuated while changing the characteristics of the streamflow depth and velocity. This is done by approximating a wave speed for the streamflow with kinematic calculations on a particle. Kinematic wave tracking is more physically realistic but is also more computationally expensive than the non-dynamical routing. Assessment of dynamical routing on the continental-scale needs to take into account the increase of computational expense along with the limitations of data resolution for deriving parameter and calibration datasets. In a new continental-scale model utilizing the USGS National Hydrologic Model, we test the effect of dynamical routing on model performance. In addition, we explore the enhancement of continental-scale streamflow routing with gaining and losing streams, again investigating the trade-off between model physical realism, data availability, and computational expense.</t>
  </si>
  <si>
    <t>10:20 - 10:40 am</t>
  </si>
  <si>
    <t>Break</t>
  </si>
  <si>
    <t>10:40 - 12:00 pm</t>
  </si>
  <si>
    <t>Jessica Driscoll</t>
  </si>
  <si>
    <t>USGS National Hydrologic Model: Continental Scale Modeling for Decision-making, Research, and Education</t>
  </si>
  <si>
    <t>A comprehensive understanding of physical processes that affect streamflow is required to effectively manage water resources to meet present and future human and environmental needs. Water resources management from local to national scales can benefit from a consistent, processbased watershed modeling capability. The National Hydrologic Model (NHM), which was developed by the U.S. Geological Survey to support coordinated, comprehensive, and consistent hydrologic modeling at multiple scales for the conterminous United States, provides this essential capability. The NHM fills knowledge gaps in ungaged areas to disseminate nationally-consistent, locally informed, stakeholder relevant results. The NHM provides scientists, water resource managers, and the public knowledge to advance basic scientific inquiry, enable more informed and effective decision-making, and provide an educational resource to learn about all components of the water balance. In the future, as understanding of hydrologic processes allows for improved algorithms and data sets, the NHM will continue to evolve to better support the nation’s water-resources research, decision making, and education needs.</t>
  </si>
  <si>
    <t>William Farmer</t>
  </si>
  <si>
    <t>Calibration of Deterministic Streamflow Models in Ungaged Basins Using Statistically-Derived At-Site Streamflow Simulations utilizing the USGS National Hydrologic Model</t>
  </si>
  <si>
    <t>The United States Geological Survey (USGS) developed the National Hydrologic Model (NHM) to support coordinated, comprehensive, and consistent hydrologic model development and application within the conterminous United States (CONUS). The NHM application of the PrecipitationRunoff Modeling System (NHM-PRMS) was used to model 1,380 gaged watersheds across the CONUS to test the feasibility of improving streamflow simulations by linking statistically- and physically-based hydrologic models. Daily streamflow was simulated at each of the 1,380 gaged watersheds using a cross-validated implementation of pooled ordinary kriging. In this manner, the streamflow at each gage was simulated as if no at-site streamflow information were available. The objectives of this study were to 1) test the ability of the NHM-PRMS and ordinary kriging to simulate streamflow across the CONUS for select watersheds, 2) compare simulations of the NHM-PRMS calibrated using measured streamflow and the NHM-PRMS calibrated using ordinary kriging with measured streamflow, and 3) to determine the feasibility of using ordinary kriging in place of measured streamflow to calibrate the NHMPRMS to provide streamflow simulations in ungaged basins.</t>
  </si>
  <si>
    <t>Tyler Wible</t>
  </si>
  <si>
    <t>Regional Assessment of Temporal Changes in Flood Frequency and Magnitude</t>
  </si>
  <si>
    <t>Temporal analysis of flood frequency and magnitude have been studied for their significance in hydraulic design. The Bulletin 17B Log-Pearson Type III flood frequency analysis, developed by the USGS, is one of the most common analysis frameworks and has even been incorporated in automated software packages (Flynn et al., 2006). However, the inherent assumption of stationarity in most of these analyses is no longer applicable under changing climate conditions. This study summarizes a reanalysis of USGS peak flow gage records in the United States over the last 60 years in an attempt to quantify the temporal trends in flood frequency. The Cloud Services Integration Platform (CSIP) modelas-a-service cloud-computing platform was used to perform the analysis using the Bulletin 17B flood frequency method for all stream monitoring stations across the Nation. Results indicated regional temporal trends and spatial patterns to changes in flood frequency across the continental U.S.</t>
  </si>
  <si>
    <t>A6-3</t>
  </si>
  <si>
    <t>Jacob LaFontaine</t>
  </si>
  <si>
    <t>A comparison of the temporal sequencing of national gridded climate datasets and the effects of climate input choice on simulations utilizing the USGS National Hydrologic Model</t>
  </si>
  <si>
    <t>The U.S. Geological Survey (USGS) National Water Census is assessing the current state of water resources for the United States. The literature has consistently shown that various hydrologic models including distributed-parameter process-based, water balance, and statistical, have difficulty simulating hydrologic response in the semi-arid central U.S.; a north-south region from North Dakota to Texas. Inaccurate model simulations may result from inadequate or scarce data (e.g., climate and streamflow data), complex geology, undocumented anthropogenic impacts (water withdrawals or additions), limitations in model conceptualization, or limitations of model parameterization. One measure of hydrologic model performance is the ability to match observed streamflow volume and timing. Daily time step streamflow simulations have been developed using spatially-distributed, deterministic hydrologic models extracted from the USGS National Hydrologic Model parameterized for the Precipitation-Runoff Modeling System. Each hydrologic model uses four gridded climate datasets that have been developed for the conterminous United States using various distribution algorithms and spatial resolutions. To quantify the effects of climate inputs on model performance, this research focuses on (1) comparing the occurrence of precipitation for the four gridded climate datasets and (2) evaluating the effects of the choice of climate forcings on daily time step hydrologic simulation performance in the semi-arid central U.S.</t>
  </si>
  <si>
    <t>Corey Krewson</t>
  </si>
  <si>
    <t>Global Streamflow Prediction and Dynamic HAND Flood Maps</t>
  </si>
  <si>
    <t>Streamflow prediction provides direct insight to water availability and related risks. Global models are important in regions of the world that lack this critical insight from the local models or historical records. Some of the challenges regarding global models are their accuracy at a relatively low resolution, big data management, communication, and local acceptance. Using the Global Flood Awareness System (GloFAS), and the Routing Application for Parallel Computation of Discharge (RAPID) we have developed a high-density streamflow prediction system for Africa, North America, South Asia, and South America. An all-around structure has been developed on the cloud to automatically compute, store, and communicate results. Other developments include a generic openaccess web application where results can be visualized, the use of a REST API to access streamflow data programmatically, and tools that facilitate incorporation of forecasts into regional or local systems. State-of-the-art techniques have been applied using GIS tools to provide a streamflow animation service to better visualize how flowrates change over the forecasted time and exceed return periods. The REST API and flow forecasts are being used to develop other applications including dynamic flood maps in various parts of the world. These applications are valuable tools for agencies charged with disaster management and overall supervision of national water programs.</t>
  </si>
  <si>
    <t>A6RT</t>
  </si>
  <si>
    <t>11:20-12:00 PM</t>
  </si>
  <si>
    <t>12:00 - 1:00 pm</t>
  </si>
  <si>
    <t>Lunch</t>
  </si>
  <si>
    <t>1:00 - 2:00 pm</t>
  </si>
  <si>
    <t>Plenary: Keynote - Temple Grandin, Colorado State University</t>
  </si>
  <si>
    <t>2:00 - 3:20 pm</t>
  </si>
  <si>
    <t>A6 Round Table Discussion</t>
  </si>
  <si>
    <t>B1-1</t>
  </si>
  <si>
    <t>Andrea Cominola</t>
  </si>
  <si>
    <t>Zhiyu Li</t>
  </si>
  <si>
    <t>Managing Big Data Output from the U.S. National Water Model</t>
  </si>
  <si>
    <t>The National Water Model (NWM) is a newly designed national-scale hydrologic model that provides streamflow forecasts for the entire continental United States. Since released in August 2016, its daily outputs are about 400GB worth of NetCDF files, which has proven challenging in terms of data storage, mobility, and accessibility. As a complement to the 48-hour storage of model forecast data on the NOAA NOMADS server, the CUAHSI HydroShare project has been archiving the NWM outputs -- extending storage duration up to 40 days. We have added new capabilities to HydroShare to meet the requirement for long-term storage of regional NWM data to support research or applications such as replication and validation, cross-model comparison, and historical data analysis (e.g. hurricane or flooding events). We will present the design and implementation of a GIS-based subsetting tool package that enables users to subset NWM data for archival and analysis purposes. The subsetted data contains model outputs that geographically fall in a user-specified watershed polygon, and the resulting files follow the original NWM NetCDF file conventions being compatible with existing NWM tools. This tool package has been integrated by the latest NWM Forecast Viewer Tethys App which is part of the HydroShare web app environment. All of its key functions have been exposed through a simple user interface and also through machine accessible application programmer interfaces (APIs).</t>
  </si>
  <si>
    <t>Erik Porse</t>
  </si>
  <si>
    <t>Energy and Water Linkages in Los Angeles: Bottom-Up and Big-Data Approaches</t>
  </si>
  <si>
    <t>In Los Angeles (LA), water and energy management are highly connected. Water imports to the region from some sources are highly energy intensive, while local infrastructure uses energy to move and purify water and wastewater. In future decades, the region will likely shift to greater use of local water supplies. Several studies have documented energy conservation benefits that can result from water conservation and reduced imports for seasonally-dry regions such as Southern California. Here, we present an integrated, bottom-up analysis of the energy implications for water conservation and local supply enhancement in LA, including both water utility operations and buildings. Energy intensities for “full-cycle” water supply alternatives, estimated using data from existing literature and regional utilities, were applied to a previously-published model of LA County management (Artes) with least-cost optimization to understand the direct energy use implications of conservation and imported water cuts. For both LA City (4 million people) and LA County (10 million people), results indicate that promoting local supplies and water conservation yields energy benefits across water utility operations. Conservative estimates of average annual net and gross electricity consumption (with and without outof-basin hydropower generation) for water supply and treatment are 3,000 GWh and 3,700 GWh in model scenarios with fully available historic imported water supplies. Reducing imports from the regional importer (MWD), which requires associated conservation and enhanced local water reliance, cuts energy intensive water supplies, reducing both gross and net direct energy use. But expanding local sources (groundwater and recycled water) likely results in some increased in-basin energy needs for treatment and pumping that, while less intensive than MWD sources, would be borne by local utilities. We also assessed building-level electricity and natural gas needs for heating water, a significant source of energy-for-water needs. We combined data from the LA Energy Atlas, a database of monthly energy consumption covering 1.3 million properties in LA County, and water utility service populations from Artes. Potential implications of switching natural gas water heaters to electric or solar thermal sources, which would reduce greenhouse gas emissions, were also assessed. Additional data collection and refinements would improve estimates at both levels. The analysis provides a robust case study for understanding water and energy relationships across sectors of urban water in a megacity, drawing on life cycle and industrial ecology methods.</t>
  </si>
  <si>
    <t>Kelly Sanders</t>
  </si>
  <si>
    <t>Quantifying Water Across the US Energy System: A Discussion Existing Data Challenges and Recommendations for Best Practices</t>
  </si>
  <si>
    <t>While it is well-accepted that the US energy sector requires substantial volumes of water for activities such as cooling thermal power plants, producing and processing primary fuels and managing waste streams, generating national estimates of volumetric water use for these activities has been thwarted by poor data quality and inconsistent definitions. Furthermore, data cited in the peer-reviewed literature are often decades old, yet in most cases, their origin and original context have become obscured over time due to poor citation and reporting practices. This presentation will discuss a rigorous effort carried out to quantify the water use of the US energy system in 2014, where results were differentiated across five lifecycle stages for 17 fuel cycles, by water source type and quality. While volumetric cooling water withdrawal data for the thermoelectric power sector tend to be more abundant and of much higher quality than other sectors of the US economy, access to data across other parts of the energy system are still very sparse. Analysis is further thwarted by the lack of water consumption data at the national level. Suggestions for future best practices in regards to data collection and reporting will be discussed.</t>
  </si>
  <si>
    <t>Framework for integrated urban renewable energy planning</t>
  </si>
  <si>
    <t>As intensive urbanisation occurs, the demand for water and energy generally also increases. These demands are intrinsically linked, as energy is not only needed to provide the required water supply, but also because renewable resources dependent on water are providing inputs into this energy production. This nexus between water and energy is strengthened further by the intermittent nature of renewable energy sources, such as wind and solar, which is changing energy demand patterns and can impact the way water supply systems are operated. Consequently, a key to meeting long-term energy demands in urban centres in this shifting landscape is the adoption of an integrated approach that enables the viability of alternative renewable energy technologies to be assessed under a range of plausible future scenarios of climate change, population growth, land use change and other socioeconomic changes. To assist with achieving this goal, the aim of this research is to take the first steps towards developing such an integrated framework, which will provide an improved understanding of the technical, economic and environmental viability of sustainable energy systems incorporating renewable energy resources for meeting long-term urban energy demand under a range of plausible future conditions. Such a framework also provides the basis of a modelling approach for integrated systems analysis of sustainable energy approaches, combining under-utilised biomass resources (e.g. agricultural, environmental, municipal and food waste) and variable renewable energy sources (e.g. wind, solar). This helps to identify the inherent risk and uncertainty within the system and enhances technical capability in providing integrated water-energy-food security and equity.</t>
  </si>
  <si>
    <t>B1-2</t>
  </si>
  <si>
    <t>Stefano Galelli</t>
  </si>
  <si>
    <t>An information extraction-based approach to estimate residential water-related energy from single-point smart meter data</t>
  </si>
  <si>
    <t>Planning and management strategies for water and energy systems are key for meeting future demands under population growth, urbanization, changing economic and climate conditions, and emerging technologies. Given the water-energy nexus, interest has raised towards the design of coordinated water-energy interventions to manage urban water and energy end use demands - including that of the residential sector – and ultimately foster both water and energy conservation and use efficiency. On this respect, while sub-daily resolution data gathered via advanced metering infrastructures and intelligent sensors installed at the household/building scale enables recording water uses with a finer granularity than in the past, new models that adequately facilitate our understanding of water and energy demands and their inter-dependencies are needed. In this work, we propose an information extraction-based approach to estimate residential water-related electricity for heating purposes. Our approach relies only on the knowledge of fine resolution (e.g., 1 min sampling frequency) water and electricity data collected by two single-point, non-intrusive, water and electricity meters. We first process the data to detect water use events, compute time and consumption-based features for each event. We then use Iterative Input Selection, a variable selection algorithm for data-driven models, to determine the optimal subset of features needed to build a regression model that estimates the end-use electricity used for heating water, for each use event. We use extremely randomized trees as nonparametric regression models. Results from an application of the onto data collected from a single household in Canada show that our approach can estimate the water-related electricity used from the instant hot water unit at each consumption event with an accuracy of over 90%. In addition, we demonstrate that a joint analysis of water and electricity data collected via smart meters can help unpacking the electricity use related to specific water enduses, such as clothes washers.</t>
  </si>
  <si>
    <t>Ashlynn Stillwell</t>
  </si>
  <si>
    <t>On-site</t>
  </si>
  <si>
    <t>Exploring the Household Electricity-Water Nexus of Chicago, Illinois, USA</t>
  </si>
  <si>
    <t>Electricity and water are closely connected resources, with both resources necessary for sustaining urban built environments. Electric power generation depends on water resources, and piped treated water and wastewater systems depend on energy resources, representing aspects of the electricity-water nexus. A microcosm of this electricity-water nexus is the residential household, where consumers both directly and indirectly consume electricity and water resources. In this analysis, we quantify and visualize direct and indirect water and electricity consumption for households in the urban area of Chicago, Illinois, USA. As the third largest city in the United States, Chicago is a dense urban environment with interesting considerations regarding water and energy sustainability. While the area's electricity provider has installed smart electricity meters, Chicago's water sector has comparatively lagged in advances, struggling with challenges of limited drinking water withdrawals from Lake Michigan and massive gray infrastructure investment and overflow restrictions with a combined sewer system. To analyze the city as the sum of residents, we quantify the electricity-water nexus for the residential sector, conducting geographic analysis on a ZIP code scale. Using principles of embedded resource accounting with 30-minute electricity consumption, monthly drinking water flows, and daily wastewater flows, we quantify direct and indirect water and electricity consumption for Chicago households at both annual and monthly scales to reveal aspects of seasonality. We also demonstrate the 30-minute variations for residential customers with electric space heat, revealing the dominance of heating in winter electricity consumption. Results show that direct consumption exceeds indirect consumption of water and electricity due to 1) an electricity grid mix that relies on predominantly open-loop cooled power plants with low water consumption (yet high water withdrawals) for cooling, 2) a local surface water source for drinking water with low electricity consumption for treatment and pumping, and 3) energy recovery at local wastewater treatment facilities. Using a data-driven approach, we show that both water and electricity (and their respective embedded resources) are important for decision-making in the context of sustainable cities.</t>
  </si>
  <si>
    <t>Edward Spang</t>
  </si>
  <si>
    <t>WEMap: A Software Tool for Estimating Water Utility Energy Savings from Water Conservation</t>
  </si>
  <si>
    <t>The water sector demands significant energy inputs to deliver safe and reliable water to urban communities. It follows that water conservation efforts can lead to measurable upstream reductions in energy use, as well as complementary reductions in operational costs and greenhouse gas emissions. However, the complexity of many urban water infrastructure networks produces a high level of seasonal and spatial variability of the energy embedded in the water delivered across the utility service territory. This variability constrains the ability of water agencies to make defensible estimates of the energy savings that may be achieved from water conservation programs. To address this challenge, the Center for Water-Energy Efficiency (CWEE) at UC Davis has developed the WEMap (water-energy mapping) tool. At the core of the tool is the elaboration of a mathematical Directed Acyclical Graph (DAG) model that is informed by the actual layout of the water utility distribution system. Leveraging the open-source R programming language, the web-based tool integrates detailed energy intensity assessments of water utility infrastructure systems with a user-friendly interface to support decision-making to secure linked water-energy savings. More specifically, the program streamlines the estimation of energy savings for a range of water conservation scenarios, including interventions targeted at specific customer types and/or particular geographic areas within the service territory. The software program was tested, refined, and debugged in direct collaboration with the Austin Water utility in Texas–using their infrastructure system as a test simulation for the water-energy analysis and directly incorporating their feedback to advance data visualization and the overall user interface.</t>
  </si>
  <si>
    <t>Daeryong Park</t>
  </si>
  <si>
    <t>Modelling of Linked Rainwater Harvesting Systems Effects</t>
  </si>
  <si>
    <t>The objective of this study is to examine the change in required size and reliability in water supply when the rainwater harvesting systems (RWHSs) are connected compared to a single RWHS. This study evaluated analytical approaches comparing with the modified SS STORM. The SS STORM, a modified spreadsheet version of the storage, treatment, overflow and runoff model (STORM), was used in this study for investigating the physical performance of RWHS. In this study, the linked effects of rainwater storage units to the RWHS size and reliability were analyzed depending on different water use, RWHS size and reliability in two different rainfall stations, which have different precipitation characteristics. This study investigated the size and reliability of RWHS in Chicago and Los Angeles (LA) because climatological conditions between two cities are different. Also, this study investigated the socio-economic evaluation of RWHS in Chicago and LA. As a result, analytical approaches showed better fit with precipitation characteristics of Chicago than that of LA. It indicates that the precipitation characteristics in Chicago are well represented with the basic assumption of analytical approaches based on a specific distribution. The water availability in increasing reliability from connecting RWHS was greater in Chicago than LA. On the contrary, the water availability in reducing RWHS size from the connection was greater in LA than Chicago. It indicates that connecting RWHS may increase reliability of water supply in rainy region such as Chicago while it reduces required RWHS size in semi-arid region such as LA. This result suggests that the linked RWHSs improves the design of RWHS to be more reliable and cost effective.</t>
  </si>
  <si>
    <t>B1-3</t>
  </si>
  <si>
    <t>Daniele Dalla Torre</t>
  </si>
  <si>
    <t>SWMM through GIUH and OMS3: the design of stormwater drainage systems leveraging NET3.</t>
  </si>
  <si>
    <t>The EPA Storm Water Management Model (SWMM) isarobust software, widely used in urban catchments. However, it lacks two important aspects: a module for Storm Water Drainage System (SWDS) design and a flexible model structure. JSWMM, a new SWMM-based Java software, is developed to overcome these constraints. The SWMM data structure is refactored following the object oriented paradigm, while the computational core is split and redesigned as OMS3-compliant components. This approach allows for easily modifying and extending available modules by adding new functionalities, e.g. infiltration as part of runoff computation, different equation to evaluate evapotranspiration, etc. In put and output of JSWMM are maintained fully compatible with those of SWMM with which it remains, therefore, interoperable. The SWDS design module is based on the Geomorphological Instantaneous Uni tHydrographtheory by Rodríguez-Iturbeetal.(1979)andbyRigonetal (2016). It automates the process of pipe dimensioning which requires the analysis of the maximum discharge in each section of the drainage system. Since this is a computationally expensive procedure, JSWMM is developedusing NET3, are centlyen hanced OMS3 functionality. NET3 schematizes any network with a directed a cyclicgraph datastructure whose to pologycommands the execution of the models. Among the characteristics explained in the text, NET3 enables an additional layer of implicit parallelization of task located in independent vertices. JSWMM is developed as free software and made available on GitHub (​https://github.com/geoframecomponents/jswmm​).</t>
  </si>
  <si>
    <t>Armando Di Nardo</t>
  </si>
  <si>
    <t>An innovative approach based on recursive clustering to design optimal districts in water distribution networks</t>
  </si>
  <si>
    <t>Water Network Partitioning (WNP) in District Metered Areas (DMAs) is an effective management strategy for the Water Distribution Networks (WDNs), simplifying pressure control, water loss detection and protection from contamination. Nevertheless, the definition of permanent DMAs constitutes an arduous task, since, the closure of some pipes may worsen significantly the energy and the topological redundancy of the system. In recent years, several optimization procedures, relied on heuristic optimization methods, were focused on the optimal design of DMAs; they generally are based on the simultaneous insertion of gate valves in all boundary pipes defined in the clustering phase. Since these procedures are performed on the original network layout, they neglect the consequences of each pipe closure on the topology and the hydraulic performance of the network. They fail to face the optimization problem recursively since they find the optimal pipe closure at one time. This paper proposes a novel optimization procedure based on the recursive spectral clustering after each pipe closure combining, step by step, the clustering and the physical dividing phase. In this way, the optimal positioning of each next single gate valve is achieved on a novel cluster layout that takes into account the previous pipe closures. The proposed methodology is tested on a real WDN and is compared, with a non-recursive procedure, through some energy and topological performance indices.</t>
  </si>
  <si>
    <t>Water demand and network modeling with R</t>
  </si>
  <si>
    <t>Internet of things sensors for water demand contribute to the big data water modelers can use to characterize and forecast demands at increasingly finer scales in space and time. Popular modeling techniques include artificial neural networks and autoregressive models but other methods such as deep learning and Gaussian mixture models are also in use. Leveraging these demand models to optimize planning and operational decisions often requires incorporating demands into simulations of system behavior. This paper describes solutions for water network simulations and demand modeling in the R environment. A key component is the recently released epanet2toolkit for water network simulations. Examples are provided for using the package for three tasks related to demand modeling. First, we update a network with forecasted demands. Next, we optimize the updated model to minimize energy use. Finally, we simulate system behavior driven by uncertainty in demand forecasts using Monte Carlo methods. The fact that these examples require only modest code writing should motivate researchers and practitioners to incorporate more demand data into operational and planning decisions.</t>
  </si>
  <si>
    <t>Cyber-security of water distribution systems: current challenges and future directions</t>
  </si>
  <si>
    <t>The combination of advanced metering hardware with controllable networked devices provides a unique opportunity to improve the reliability, efficiency, and level of automation of water distribution systems. The flipside of this technological development is their vulnerability to cyber attacks: smart meters, sensors, PLCs, and SCADA represent an ‘attack surface’ that can be exploited by hackers to access private information or even disrupt system operations. What are the most vulnerable components? How do water distribution networks respond to cyber attacks? Is it possible to detect them? To answer these questions, we first provide an overview of the mathematical modelling approaches available to simulate the behaviour of water distribution systems undergoing cyber attacks. We show that most approaches focus primarily on the simulation of the physical processes, thereby overlooking the exchange of information between cyber and physical components. We thus continue by presenting epanetCPA, a toolbox that extends EPANET’s features to model explicitly these complex interactions. We then review the attack detection algorithms, which typically rely on data analytics, and discuss about their strength and weaknesses: existing techniques show appealing performance in controlled, simulated environments, but may misguide operators when implemented in real-world settings—which feature variable demand patterns, and noisy, larger datasets. We conclude this presentation by touching upon three topics that should be investigated in the near future: the development of repositories containing data and information on cyber attacks, scalability of detection algorithms to large-scale systems, and optimal control of water systems under cyber attacks.</t>
  </si>
  <si>
    <t>B2-1</t>
  </si>
  <si>
    <t>Kenneth Lippold</t>
  </si>
  <si>
    <t>The CUAHSI System of Systems for Water Data Discovery, Visualization, and Dissemination</t>
  </si>
  <si>
    <t>The purpose of this research is to facilitate the discovery, visualization, and dissemination of hydrologic data through the use of cloud based web services and applications. The CUAHSI Data Client helps achieve this goal by allowing users to search for and download hydrologic data from various HydroServers around the world. In addition, HydroShare was created to allow hydrologists to publish their data and discover data published by their colleagues. The CUAHSI Data Series Viewer application was created to allow this data to be visualized directly within both the CUAHSI Data Client and HydroShare. Finally, the HydroShare Resource Creator was developed to be a bridge between the two services, allowing data discovered on the CUAHSI Data Client to be published directly onto HydroShare. The combination of these applications and services provides a streamlined experience through which in a few simple steps, users can discover data through the CUAHSI Data Client, publish it as a HydroShare resource using the HydroShare Resource Creator, and easily visualize it using the CUAHSI Data Series Viewer. The use of consistent application programmer interfaces across these systems and the extensive adoption open standards and open source codes serves as an example of how other complex integrated systems can be developed from modular components.</t>
  </si>
  <si>
    <t>Nigel Quinn</t>
  </si>
  <si>
    <t>Decision support for control of salt and methylmercury export from managed seasonal wetlands</t>
  </si>
  <si>
    <t>Monomethylmercury (MeHg) is a toxic mercuric compound that, even at very low concentrations, can lead to MeHg bioaccumulation within the aquatic food web and cause high levels of MeHg contamination in fish and humans. The behavior of inorganic mercury (Hg) and MeHg in the environment depends on numerous chemical, physical, and biological factors that vary in time and space driven by biogeochemical and hydrodynamic processes. Managed seasonal wetlands are a major source of both MeHg and salinity to the Sacramento – San Joaquin Delta which discharges into San Francisco Bay and is the source of drinking water for 2/3 of California’s citizens. Whereas the source of the wetland salinity is well established – present in parent soils and in supply water - the primary sources of Hg and MeHg contamination have yet to be established. Management options to control Hg and MeHg export require a scientifically valid conceptual model as a basis for action. The Watershed Risk Management Framework (WARMF) water quality simulation model has been used extensively to provide TMDL-related decision support for salinity and nutrient TMDL’s impacting the water quality-impaired San Joaquin River. Successful calibration of the WARMF salinity and mercury modules in the WARMF model that simulate non-point discharges from seasonal managed wetlands requires improvements to the existing method for simulating wetland hydrology. This paper describes how this was accomplished. The calibrated WARMF salinity and mercury model will be used to guide future wetland monitoring and assess likely success of innovative wetland management practices to limit salt and MeHg export.</t>
  </si>
  <si>
    <t>Zoheir A. Sabeur</t>
  </si>
  <si>
    <t>Automated Feature Classification and Knowledge Extraction from Wireline Geophysical Observations: Big Data Potential for Offshore Resources Assessment</t>
  </si>
  <si>
    <t>Scientific drilling of the volcanic ocean crust recovers cores and undertakes downhole wireline logging. However, because core recovery rates are typically low (&lt;30%), interpreting the wireline data is essential to gain a complete understanding of the stratigraphy. Ocean Drilling Program Hole 1256D samples 1500 m of in situ upper oceanic crust and has both core-derived lithostratigraphy and electrofacies classification based on geological interpretations of continuous downhole Formation MicroScanner imagery. We propose an automatic quantitative identification of electrofacies using Decision Trees. The cores and existing electrofacies classification provide training and verification of the automated classification. The identification of various classes is a challenging problem due to missing data, vertical shifts, horizontal misalignments, and multiclass unbalanced problem with 2 classes representing 50% of the data. Additionally, the structure of the same class changes with depth leading to large intra-class variations. Distinctive features for each class were identified by observation of images based on texture/shapes, and Decision Tree classifier was trained. Classification accuracy above 90% was achieved for the 3-classes for electrofacies with high recovery rates. In case of 9- classes, accuracy above 60% was achieved for some classes, though some challenges are remained due to strongly overlapped classes. A detailed analysis of the big data used for training the classifier and its performance is described. Combined analysis of drill cores and wireline geophysical data from scientific boreholes into volcanic rocks provides excellent training opportunities to develop automated rock classification methods for complex geological terranes that are of increasing interest to the hydrocarbons industry.</t>
  </si>
  <si>
    <t>Mikaela DeRousseau</t>
  </si>
  <si>
    <t>Incorporating compressive strength models into multi-objective optimization: an approach for mixture proportioning of sustainable concrete mixtures</t>
  </si>
  <si>
    <t>Concrete mixtures are complex material systems with a multitude of characteristics that decision-makers may deem important. These characteristics can include economic, environmental, and physical properties of a concrete mixture. This paper utilizes a new hybrid approach for both modelling important physical properties of concrete and incorporating these prediction models in to a multiobjective optimization problem for optimizing concrete mixture performance. Specifically, a tree-based, random forest statistical model is employed to predict the compressive strength of concrete. Mixtures. Compressive strength is predicted as a function of the proportions of the mixture constituents because these relationships are known to be complex and highly nonlinear. Other concrete objectives such as cost, durability, embodied, energy, embodied carbon, and slump are modelled with physics-based or linear combination models. These relationships are then incorporated into a multi-objective evolutionary algorithm to examine trade-offs between conflicting objectives. Selected solutions are visualized using parallel axis plots. Furthermore, the effect of the use of ANN models on computational effort and predictive performance of the objectives is discussed.</t>
  </si>
  <si>
    <t>Cyril Garneau</t>
  </si>
  <si>
    <t>Neural Network for Tuning-Friendly Automatic Outlier Detection in Water Quality Time Series</t>
  </si>
  <si>
    <t>An Auto-Encoder Neural Network for Time Series (AENNTS) was developed to detect outliers in environmental time series that are subject to difficult measurement conditions leading to data quality problems. The neural network aims at replicating a time series as closely as possible, but with an internal structure which enforces some data compression, and thus imprecise replication. To identify outliers an exponentially weighted moving average (EWMA) and a mean absolute deviation (MAD) are then calculated on the basis of the residuals between the original time series and its AENNTS replication. The method requires only seven parameters, which could all be fixed to their default value in this application. The ratio of outliers to accepted data ranged from 1% to 5% across the various time series tested, which was deemed acceptable and similar to other, more difficult to tune methods.</t>
  </si>
  <si>
    <t>Hybrid process and data driven models for salinity management in rivers</t>
  </si>
  <si>
    <t>D1-3 &amp; E2-1</t>
  </si>
  <si>
    <t>Salinity modelling in river systems is complicated by a number of processes, including instream salt transport and various mechanisms of saline accession that vary dynamically as a function of water level and flow, often at different temporal scales. A generic framework for developing hybrid process and data-driven models of salinity in river systems is introduced that enables models to be tailored to a specific application based on consideration of model purpose, degree of process understanding and data availability. The approach is applied to a 46 km reach of the River Murray in South Australia, which is affected by high levels of salinity. In this reach, the major processes affecting salinity include in-stream salt transport, accession of saline groundwater along the length of the reach and the flushing of three waterbodies in the floodplain during overbank flows of various magnitudes. Based on trade-offs between the degree of process understanding and data availability, a processdriven model is developed for in-stream salt transport, an artificial neural network model is used to model saline groundwater accession and three linear regression models are used to account for the flushing of the different floodplain storages. The resulting hybrid model performs very well on approximately three years of daily validation data, with each component of the hybrid model resulting in noticeable improvements in model performance corresponding to the range of flows for which they are developed. The hybrid model also has advantages in terms of greater ability to support management decisions.</t>
  </si>
  <si>
    <t>9:40-10:00AM</t>
  </si>
  <si>
    <t>Rüdiger Schaldach</t>
  </si>
  <si>
    <t>A Hybrid Modelling Approach for Assessing the Water Footprint of the German Bio-Economy</t>
  </si>
  <si>
    <t>The national research strategy “BioEconomy 2030” of the German Federal Ministry of Education and Research (BMBF) portrays the vision of a sustainable, bio-based economy. This bioeconomy (BE) is oriented towards nature-like material cycles, supplies sufficient and healthy food and delivers high value products and energy from renewable raw materials while preserving natural resources. Management and controlling of the societal and economic transition towards such a BE requires appropriate monitoring and assessment tools. We present the concept and prototypic application of a new method for the accounting and modelling of water use in global agricultural production related to the German BE. The method is an integral component of a national BEmonitoring system, which is currently under development. The water footprint concept introduced by Arjen Hoekstra and colleagues is enhanced to analyse the ‘remote impacts’ of imported agricultural commodities both on water quantity and water quality in producer countries on sub-watershed level. Information on trade flows is derived from multiregional input-output databases (e.g. EXIOBASE). This data is linked with different types of water scarcity metrics based on outcomes generated with the global-scale water resources model WaterGAP3 and the land-use model LandSHIFT. Both models operate on a 5 by 5 arc-minute grid scale and simulate hydrological and land-use processes as well as water use by agriculture (irrigation), industries, electricity generation and households. This allows us to account for the contribution of exported agricultural commodities to regional water scarcity as well as for water pollution impacts by nutrient loads and salinization from agricultural management.</t>
  </si>
  <si>
    <t>Scott Christensen</t>
  </si>
  <si>
    <t>Automated Data Discovery, Retrieval, Manipulation, and Publication using Python, Tethys, and HydroShare</t>
  </si>
  <si>
    <t>Most environmental modelling efforts have significant data needs, which can present technical challenges and distract from the primary modelling objectives. These challenges include finding relevant data sources, retrieving large amounts of data, performing data transformations, and finally storing and sharing results. This presentation describes the tools being used and developed at the U.S. Army Engineer Research and Development Center (ERDC) to address these challenges. These tools include (1) Quest, an extensible Python library for searching various local and public data providers, automating downloading, performing various data filters (or transformations), and finally, publishing the data to data repositories, (2) Data Depot, an internal instance of HydroShare, a webbased data repository and catalogue, which supports data archival, discovery, and sharing, and (3) Quest Web, a map-based web interface to Quest built with Tethys Platform. These tools all work together to provide a comprehensive data solution for our scientists and engineers, and though these tools have been developed specifically to support hydrologic modelling workflows, they are generic and extensible making them applicable to a broad range of data and workflows.</t>
  </si>
  <si>
    <t>B2-3</t>
  </si>
  <si>
    <t>Meghna Babbar-Sebens</t>
  </si>
  <si>
    <t>Visual Analytics for Identifying Patterns in Highdimensional Decision and Objective Spaces of User-Preferred Conservation Plans</t>
  </si>
  <si>
    <t>Design of conservation practices and their locations in the watershed landscape can be posed as a computational multi-criteria decision making problem. While multi-objective optimization algorithms are aimed to solve for such types of problems by simultaneously optimizing conflicting costbenefit goals, formulation of multi-criteria conservation planning problems is not an easy task. The coexisting stakeholders and watershed inhabitants necessitate involvement of multiple subjective criteria and “soft” preferences, many of which are not easy to quantify within a computational optimization algorithm. Hence, methods involving interactive multi-objective optimization have been proposed in the recent past in order to include the stakeholders within the search loop via graphical user interfaces, and guide the optimization algorithm in simultaneously optimizing for numerical cost-benefit functions as well as the user-provided subjective “soft” fitness of design alternatives. At the end of such search processes, sets of user-preferred design alternatives obtained from different users can then be compared for identifying and visualizing agreement and disagreements among stakeholder-generated designs. Visualization must articulate patterns in users’ preferences for particular spatial decisions (e.g., a specific conservation practice at a specific watershed location, etc.), as well as the extent to which decisions meet particular cost-benefit goals at local as well as system-wide watershed scale. In this research, we developed a novel visual analytics methodology for evaluating typologies in highdimensional decision spaces and objective spaces of user-preferred conservation plans. The novel visual analytic technique is based on a multivariable network map visualization approach that encapsulates both the decision and objective space in a network graph without losing the relative geographical information between the neighboring sub-basins. The method was compared with existing visual analytics techniques for watersheds, and then used to evaluate user-preferred watershed plans of filter strips and cover crop conservation practices found by multiple participants who interacted with an Interactive Genetic Algorithm-based decision support system called WRESTORE.</t>
  </si>
  <si>
    <t>Liam Butler</t>
  </si>
  <si>
    <t>Generalisable Methods for Vegetation Classification Using Computer-Generated Pseudoquadrats</t>
  </si>
  <si>
    <t>3:20 - 3:40 pm</t>
  </si>
  <si>
    <t>Many countries have developed phytosociological classifications of their vegetation to describe semi-natural and natural vegetation communities. Can methods be developed for any classification system to allocate newly surveyed quadrats, i.e. data gathered from new field surveys, into the most likely vegetation community? Algorithms or software already exist to allocate quadrats for some classifications, but these are not generalisable to any system. We test the robustness of several generalisable approaches to allocate quadrats to an existing phytosociological classification, using the British National Vegetation Classification (NVC) as a case study. Vegetation from 167 quadrats was classified using two-way indicator species analysis (TWINSPAN) and the resultant groups allocated to communities within the NVC using the NVC-specific 'MAVIS' software. Sets of artificial 'pseudoquadrats' for potential communities were computer-generated based on either the published NVC community descriptions or from the subset of species surveyed. Distance in ordination space of observed quadrats from pseudoquadrats was used to predict community type. The conventional NVC-specific MAVIS classification produced 11 sub-communities at the site, and this was assumed to be the most reliable descriptor of the vegetation communities. There was a close match between the pseudoquadrat-based community predictions and the MAVIS predictions, although pseudoquadrats based on the subset of species observed at the site appeared to be slightly more reliable. Our results demonstrate that the use of pseudoquadrats provides a flexible, generalisable means to allocate objectively vegetation quadrats into any extant classification system.</t>
  </si>
  <si>
    <t>Paul Banda</t>
  </si>
  <si>
    <t>Energy Consumption Prediction for Recreation Facilities using hybrid Neuro-Fuzzy Inference Systems</t>
  </si>
  <si>
    <t>Leisure centers are growing in popularity as health and physical fitness awareness is becoming an integral part of human society. They are more energy consuming compared to most office buildings but less studied in the area of non-residential energy consumption prediction. This work presents an energy consumption prediction effort for a leisure center using a class of two ANFIS based adaptive networks: ANFIS GP and ANFIS SC and multi-linear regression. Climatic, periodicity and energy use data collected over a period of eight months were pre-processed, normalized and split into training and testing sets before being presented to the adaptive networks for neuro-fuzzy inferencing. The results were compared to those of the multi-linear regression models and showed that adaptive networks were superior in performance and there was only small difference between the two ANFIS algorithms. The combination which gave the best results comprised temperature, the hour of the day and relative humidity with MAE, RMSE and R 2 values of 0.69 kWh, 0.70 kWh and 0.73 respectively, represented by ANFIS SC (0.5) model. This is a good predictive method offering an opportunity for better attainment of efficient energy management.</t>
  </si>
  <si>
    <t>3:40 - 5:00 pm</t>
  </si>
  <si>
    <t>Valentina D'Alonzo</t>
  </si>
  <si>
    <t>A SDSS to integrate ground source heat pump into regional energy strategies</t>
  </si>
  <si>
    <t>Reaching the ambitious European energy and climate goals asks the heating and cooling (H&amp;C) sector for a drastic reduction in energy consumption and a significant increase of production from renewable energy sources (RES). Nowadays in Europe half of the energy consumption is used for H&amp;C, and 84% of this energy is still generated from fossil fuels while only 16% is generated from RES. The Ground Source Heat Pump (GSHP) technology can play a strategic role, increasing the efficiency of H&amp;C systems and strengthening the flexibility of the whole energy system. This study presents a Spatial Decision Support System (SDSS) designed to include the GSHP into the energy strategy and spatial planning process. The model integrates legal, technical, environmental, and economic constraints at the local/regional scale. The SDSS allows to compare scenarios with different technological solutions, also relating them to different energy, environmental and financial targets. The proposed SDSS is applied in a case study i.e. Valle d’Aosta, a small Italian alpine region. The spatial unit of analysis is the single building; where the information at the building level was not available, data from the Italian National Statistics Institute at the census tract scale has been integrated for filling the knowledge gap. The aim of this model is to support decision-makers in fostering sustainable energy plans targeted to improve both energy production from RES and energy renovation of the existing building stock. The research output can have a key impact in the H&amp;C field helping to increase the knowledge of the GSHP technology and to enhance its integration into energy plans and strategies. In addition, it can contribute to reduce CO2 emissions in the energy production sector. Finally, the research aims to develop a broader approach towards the energy transition of cities and regions starting from local settings.</t>
  </si>
  <si>
    <t>B2-4</t>
  </si>
  <si>
    <t>Chiara Scaramuzzion</t>
  </si>
  <si>
    <t>A GIS Tool to Estimate the Land Footprint of Renewable Energy Sources to Cover the Thermal Energy Demand</t>
  </si>
  <si>
    <t>New conflicts have been arising between energy production and nature conservation, as a consequence of promoting policies for exploiting renewable sources in order to tackle climate change. Assessing the amount of additional land required for renewable energy production has become a crucial aspect of natural resource exploitation. Two research paths are here considered in an attempt to assess this needed additional space in relation to the amount of energy produced by RES (Renewable Energy Source) and the heating demand of a territory. We use open source GIS tools to estimate the energy potential of three energy sources. We examine the relationship between the potential of each energy source and the land use change given by its exploitation in a selected study area. The presented work estimates the potential of the RES, compared this potential with the estimated thermal demand and calculate the amount of land use change required to supply a certain area. A site-specific model is developed for EU28 and estimates the RES potential available trying to minimize the change of the current land-use and the environmental impacts. The analysis considered the technical losses that are required to use the forest biomass, wind and solar energy at regional level. Decision makers can use the analysis resulting from this study to define sustainable policies in terms of renewable energy planning and avoid energy related land use changes and conflicts at local level.</t>
  </si>
  <si>
    <t>Towards Global Radiative Energy Mapping: Integrating Scalable Computation and Earth Observation</t>
  </si>
  <si>
    <t>Reliable and moderate to fine resolution estimates of radiative energy are required for mapping solar energy potentials and understanding land-atmosphere interaction as well as ecosystem water use. However, time-series data records of moderate resolution estimates of radiative energy are not available and consequently, it is challenging to develop multi-year estimates of radiation at scales that are relevant for policy and decision-making. This limitation is primarily associated with the intensive computational requirement to effectively use time-series Earth observation data. To support the retrieval of global shortwave radiation and consequent analysis of large amounts of spatio-temporal data, we integrate interactive tensor factorization and decomposition techniques with MODIS (Moderate Resolution Imaging Spectroradiometer) satellite radiances. This approach offers unique advantages for activity characterization in spatio-temporal and multi-relational data analysis. A simplified shortwave radiation model was implemented using TensorFlow, an open source software library developed by Google for numerical computation conducting machine learning and deep neural networks research using data flow graphs. TensorFlow uses a tensor data structure to represent all data, but general enough to be applicable in a wide variety of other domains as well. Comparison with a recently released global shortwave radiation product showed that the retrieved shortwave radiation agreed well with global measurements across a wide range of sky conditions.</t>
  </si>
  <si>
    <t>Misty Porter</t>
  </si>
  <si>
    <t>DiscoverWater: An Interactive Visualization Web App for Multiple Spatio-temporal Datasets with Application to Water Resources</t>
  </si>
  <si>
    <t>Environmental commodities have been exploited extensively in Kansas, with consequences such as large-scale groundwater depletion from irrigation in western Kansas, streambank destabilization, and harmful algal blooms. For all of these issues, spatial and temporal aspects are important, and long timeframes and spatially distributed process drivers and consequences make it difficult to understand cause and effect relations. Methods of analysing and presenting the relevant multivariate, temporal data to scientists, resource managers, and stakeholders are needed to address scientific questions and provide decision-support. Previous work resulted in a visualization platform capable of clearly depicting correlations and suggesting interdependencies between time-varying, spatially-distributed quantities; it is called DiscoverWater. DiscoverWater is a time-evolving map and graphs based on time-series data. It is designed and built to display how water resources change on the landscape and in the subsurface. While hard-wired in the prototype, programming using open source data visualization and web-mapping JavaScript APIs allows points on the map to be selected and activates the synchronized graphs. The prototype is demonstrated considering the consequences of past irrigation pumping of the using hydrologic data in southwest Kansas, where the High Plains aquifer has been severely depleted, by examining the interactions between these major components—water-use, groundwater level, streamflow, and climate. Through data-driven visualization methods, this dynamic map allows for analyses to be made on various temporal scales, from across historical record to a select season, and spatial scales, from individual gage stations to the entire Arkansas River. DiscoverWater is a powerful tool that can be applied to various water resource scenarios but has not yet been used widely. Therefore, it is necessary to strengthen the correlative measures among datasets and test the efficacy in a range of important hydrologic systems.</t>
  </si>
  <si>
    <t>An experience with data analysis and modeling of desert ecosystems</t>
  </si>
  <si>
    <t>Deserts are characterized by extreme environmental conditions which require specialized adaptive mechanisms for both plants and animals to survive. Some of these important ecological mechanisms utilize indirect interactions involving non-consumptive synergy between species at distant trophic levels. For example, desert shrubs are known to mitigate extreme climate conditions and create a more favourable microclimate, thus providing thermal shelter for lizards. It is observed that changing climate may lead to more frequent and intense extreme weather events in deserts, such as prolonged drought and shorter intensive rainfall. It is, therefore, important to predict possible ecosystem dynamics under different scenarios of climatic change. In this study, we consider the interaction between a population of endangered blunt-nosed leopard lizards (Gambelia sila) and the dominant shrub Ephedra californica in a large desert ecosystem in the Panoche Hills, in San Joaquin Valley, California. On the basis of the observation data analysis, we conducted exploratory computations and applied machine learning techniques to build a predictive model of the microclimate conditions under the shrubs in a desert ecosystem, focusing on air temperature modification. It was demonstrated that the M5-Rules algorithm is able to generate predictive models that, on the unseen test subset, closely approximate observation data. Predictive models can be useful for the regional environmental authorities to plan for appropriate proactive measures.</t>
  </si>
  <si>
    <t>Data-Driven Hybrid Approach to Short-Term Predictions of Hydrological Events</t>
  </si>
  <si>
    <t>Application of supervised classification to short-term forecasting of hydrological events demonstrated that combining outputs of several individual learners into a final judgement improves the accuracy of predictions and creates more robust models. Given that predictions are generated as categorical values corresponding to a class label of a future hydrological event, the ensembles perform better when they incorporate black box models which disagree on the same subsets of data. To further extend the ‘diversity of opinions’ of ensemble members, black box models of a different type can be added to an ensemble of classifiers. Given that regression methods are aimed at accurate calculation of future magnitudes of hydrological characteristics as opposed to determining a class label denoting future hydrological conditions, the extension of the ensemble approach to regression and hybrid models looks promising to further increase the lead time of reliable predictions. The study investigated regression models applied for short-term predictions of hydrological events, such as flash floods, at a highly urbanized small watershed and their inclusion into ensembles of classifiers. The predictions were generated solely on readily available data collected by stream and rain gauges. The heterogeneous measurements of water levels and precipitation were combined and transformed into phase spaces using time-delay embedding. The potential for developing a hybrid model incorporating both classification and regression approaches was analysed. The results of this study are presented in the paper.</t>
  </si>
  <si>
    <t>Christopher Krapu</t>
  </si>
  <si>
    <t>Efficient Inference for Mechanistic Models with Hamiltonian Monte Carlo</t>
  </si>
  <si>
    <t>Bayesian inference for parameter estimation in mechanistic models is difficult due to parameters which are correlated or high-dimensional and frustrate Markov Chain Monte Carlo methods based on the Metropolis-Hastings algorithm. Hamiltonian Monte Carlo (HMC), a class of gradient-based Bayesian inference methods, can function efficiently in this setting but appears to be unknown in the environmental modelling community. We implemented a conceptual hydrology model in Theano, an open source numerical computing framework in Python designed for rapid gradient computation using automatic differentiation. With this implementation, we empirically show that HMC allows for statistically coherent parameter estimation with a larger class of hydrology models than was previously tractable with Metropolis-Hastings. We apply this methodology to several case studies using simulated and real hydrology data to showcase its potential. Secondary benefits to utilizing Theano include faster computation for non-HMC based posterior sampling methods as well as the possibility of training complex hydrology models with gradient descent algorithms as in the case of artificial neural networks.</t>
  </si>
  <si>
    <t>B2RT</t>
  </si>
  <si>
    <t>6:00 - 9:00 pm</t>
  </si>
  <si>
    <t>EMS Board Dinner (Invitation only) - Long's Peak Room (#302)</t>
  </si>
  <si>
    <t>B2 Round Table Discussion</t>
  </si>
  <si>
    <t>B3-1</t>
  </si>
  <si>
    <t>Miquel Sanchez-Marre</t>
  </si>
  <si>
    <t>How useful are “validated” artificial neural network models for increasing environmental system understanding?</t>
  </si>
  <si>
    <t>Artificial neural network models have been used extensively for predictive purposes but can also be used to gain insights into the relationships that drive complex environmental systems that are poorly understood. However, while the validation of most types of environmental models includes residual analysis (replicative validation) and an assessment of how plausible the input-output relationship represented by the calibrated model is (structural validation), in addition to assessing predictive performance on an independent validation set (predictive validity), this is generally not done for ANN models. In order to enable these additional aspects of validation to be incorporated in the development of ANN models, a validation framework for ANNs and an R-package that enables this framework to be implemented in a user-friendly and consistent fashion are introduced and tested on two different environmental modelling case studies. Results highlight the importance of performing replicative and structural validation in addition to predictive validation, as in each case, the results revealed that ANN models producing the best fit to the data do not necessarily result in either plausible models or models which best capture the underlying relationship in the training data. By applying the proposed validation framework and R package, the chances of developing ANN models that are more suitable to increasing environmental system understanding are increased significantly.</t>
  </si>
  <si>
    <t>Characterization of electric energy consumption with clustering techniques: a case study in Northern Mexico</t>
  </si>
  <si>
    <t>Nowadays, for electricity operators it is crucial to get a balance between generation &amp; distribution of energy versus current demand, so a better characterization of load profiles would help operators to achieve that balance. Data mining techniques are frequently used to discover patterns of energy consumption in time-granularity. This consumption is affected for seasonal trends, weather, type of days and hourly blocks. This research is aimed to determine differentiated profiles by applying clustering techniques to divide data in groups labeled in relation with top-down levels in timegranularity: seasons (top level), typology of days and hourly blocks (down level). A database containing energy consumption and weather variables measured daily in hourly blocks from January 2004 until August 2017 in Northern Mexico was used during the experiments. Clustering results determined that energy consumption all year long can be characterized in five load profiles according to seasons and daily blocks: Summer/Working days (Mondays to Fridays), Summer/Saturdays, Summer/Sundays and Holidays, Rest of the year/Mondays to Saturdays and Rest of the year/Sundays and Holidays. A final grouping task in hourly granularity was developed within the five temporal profiles separately and post-processed by using the Traffic Light Panel (TLP) tool to help final-user to understand hourly demand thresholds according to the meaning of the colors of the TLP’s, respectively. Finally, results were validated with experts on the field and some works are now focused on the implementation of an API with short-term forecasting tools, by considering the load profiling discovered so far.</t>
  </si>
  <si>
    <t>Plenary: Morning Announcements</t>
  </si>
  <si>
    <t>A data science approach to assess resilience and complexity in the European Transmission Power Grid</t>
  </si>
  <si>
    <t>In this paper, we aim at assessing the complexity and resilience of the European Transmission Power Grid (ETPG) following a data science approach. We consider open data related to energy policies and infrastructural and economic variables, together with ETPG reliability data (i.e., major failures and blackout data) of most European countries, considering data from a period of 14 years’ (2002 – 2014). A Data Science approach is used to understand spatio-temporal patterns of failures and blackouts of the ETPG along the different countries and periods. A combination of clustering methods with post-processing interpretation techniques and complex networks analysis is applied to understand the factors associated with blackouts and failures in the different regions and temporal periods. An innovative approach in the field of multivariate time series is used to introduce additional covariables into the analysis, by completing the blackout data with additional open data related to energy policies and infrastructural and economic variables. Adding contextual information to time series contribute to a better understanding of the phenomenon. Our results offer a novel approach to understand the relation between these variables and to improve our ability to maintain and guarantee the ETPG’s resilience, defined by its structural integrity, security of supply and transport efficiency.</t>
  </si>
  <si>
    <t>Sarah Mubareka</t>
  </si>
  <si>
    <t>Integrated modelling approach to assess woody biomass supply, demand and environmental impacts of forest management in the EU</t>
  </si>
  <si>
    <t>Forests are at the intersection of European policies on climate, energy and environmental protection and will contribute significantly to the shift of the European economy towards a greater and more sustainable use of renewable resources. Knowledge of the current and future provision and use of woody biomass is necessary to support multiple policies, provide insight into how forest ecosystems and their services will respond to increasing material and energy demand, climate change, and land use competition. The main data source for forest biomass data in the European Union are National Forest Inventories (NFIs). These are carried out based on country-specific requirements and definitions, therefore varying from country to country. The first challenge is therefore the integration of these data into a single modelling platform for simultaneous and seamless processing. Here we describe the efforts of a multi-disciplinary team that has developed modular pan-European modelling set-up to assess the demand and potential supply of woody biomass to the bioeconomy and the impacts of associated harvests using data sourced from heterogeneous NFIs. The modelling framework covers national-level wood-based commodity production and trade, spatially-explicit forest growth and carbon budget, analysis of the role of energy technologies and energy consumption and land-use systems. The hub of this modelling set-up is implemented in a readable and editable modelling script to facilitate dialogue between the modellers. These scripts are where the models meet and exchange data processes for different models, and are capable of resolving issues of thematic and spatial resolution and imputing missing data to enhance the exchange between the models. The philosophy behind this particular setup is one of furthering policy coherence: to inform different and sometimes conflicting policies using the same base data, modelling framework and expertise in a modular way as well as to provide appropriate and consistent outputs, ranging from environmental indicators to indicators about the wood-based industry.</t>
  </si>
  <si>
    <t>B3-2</t>
  </si>
  <si>
    <t>Pere Marti Puig</t>
  </si>
  <si>
    <t>Ignacio Fuentes</t>
  </si>
  <si>
    <t>Spatio temporal analysis of floods at a catchment scale</t>
  </si>
  <si>
    <t>Episodic flood events have a significant impact on ecosystems and human settlements, and can be important drivers for the water availability. This study maps the flood extension at a catchment scale, and determines the volumes associated with inundation events for selected return periods by coupling a water detection algorithm and three methods for water depth estimation. The study was carried out in the Namoi catchment of Australia by using the Google Earth Engine platform. The extension of inundated areas was obtained by applying the open water likelihood (OWL) algorithm on MODIS surface reflectance imagery. For the estimation of the associated water volumes, three different data driven methodologies were compared, all of which use digital elevation models (DEM) to obtain water depths. These involve the obtaining of the maximum elevation in the flooded polygons, and the use of the Cohen and Doble algorithms. Two DEM products were used, a 5 m resolution LiDAR dataset of the floodplain in the catchment and the 1 second SRTM derived elevation model. Flood volumes were compared with rainfall volumes and the discharge at several gauge stations located at different reaches of the river. Return periods were obtained from the probabilities of pixels being inundated in a year. The relation between flood volume estimations and the stream discharge varied depending on the gauge position in the catchment. Flood volume estimation was improved using methods that took into account the flood pattern connection with the channels. A single flood frequency curve was developed for the entire catchment.</t>
  </si>
  <si>
    <t>Joaquín Izquierdo</t>
  </si>
  <si>
    <t>Updating recurrent neural networks for near realtime water demand predictive models</t>
  </si>
  <si>
    <t>Optimal management operations in water distribution systems (WDSs) improve water utility performance by reducing costs and resource waste. Obviously, the more accurate the water demand forecasting model, the better the operation. Classical artificial neural networks (ANNs) use external variables (e.g. weather and social variables) as inputs for their water demand forecasting processes. Recurrent neural networks (RNNs) use ANN architectures of several layers, and use the output of these layers as inputs for the previous layers, thus generating a closed loop for the regression process, what typically outperforms ANN performance. This work aims to generate even better results than RNNs by additionally including the time-series error in the process. The proposal is to develop a recursive forecasting approach, applying a nonlinear autoregressive model with exogenous networks (NARX), which forecasts water demand by also processing external inputs such as temperature, rain, weekday, and hour of the day. The water demand forecasting model is then updated by processing its associated error through an unscented Kalman filter (UKF), which is specifically useful for near real-time processes. This derives from UKFs’ ability to quickly synthesize highly nonlinear spaces. The proposed method is applied to three water utility district metered areas of a medium-size city. The results show significant performance improvements when compared to classical non-recursive methods (e.g. ANN and support vector regression). The UKF-updated NARX has, thus, huge potential to provide key benefits for WDSs operation and management in near real-time.</t>
  </si>
  <si>
    <t>Jingchao Jiang</t>
  </si>
  <si>
    <t>Extraction of urban waterlogging depth information from video images using transfer learning and ridge regression</t>
  </si>
  <si>
    <t>Spatially detailed waterlogging depth information is essential for urban flood and drainage control. Due to the high costs of existing waterlogging monitoring methods of water level gauges, only limited numbers of waterlogging points are monitored, which makes it difficult to obtain the spatially detailed information of urban waterlogging. Ubiquitous video supervising equipment in cities records urban waterlogging process in visual ways, which has the potential to obtain spatially detailed waterlogging information. We developed a methodology to extract urban waterlogging depth information from video images. Firstly, extract feature vectors from the video image set of urban waterlogging using a transfer learning model. In this study, Inception v3 architecture model was employed as the transfer learning model, and output of the bottleneck layer of Inception v3 was considered as the feature vector of waterlogging depth for each image. Secondly, the image feature vector dataset were divided into a training set and a testing set, and each image was given an observed value of waterlogging depth. In the training procedure, one or more ridge regressions were built based on the feature vectors of the training set and the corresponding observed values. In the testing procedure, the above regressions were used to calculate waterlogging depth directly and the feature vectors of the testing set are taken as input of these regressions. At last, RMSE was used to measure the difference between the calculated value and the observed value of waterlogging depth in the training and testing procedures. To prove the effectiveness of the proposed methodology, a video image data set from the video monitoring system of a city waterlogging road and the corresponding observed values of waterlogging depth were employed. The results showed that this methodology could effectively extract waterlogging depth from video images. The achievements of this study could strengthen the capability of monitoring for urban waterlogging.</t>
  </si>
  <si>
    <t>Arnau Martí</t>
  </si>
  <si>
    <t>From the analysis of the data captured in real time through a SCADA system, a contribution to improving the management of drinking water distribution and the early detection of anomalies is presented. In a real water network, the SCADA system must periodically acquire, store and validate the data collected by sensor measurements to achieve accurate network monitoring. For each sensor measurement, the raw data is usually represented by one-dimensional time series which must be validated before further use to ensure the reliability of the results obtained. In the present approach, we use linear predictors to verify data, detect outliers and restore missing valuesas well as to forecast different variables at different time intervals. The comparison of the predictions with measurements also serves to generate an error which is reported to an expert through warnings when it is unusually high. This human operator tries to associate significant prediction errors with pump configuration changes or system failures. The work mainly focuses on the predictor’s configuration at different temporal levels.</t>
  </si>
  <si>
    <t>From the analysis of the data captured in real time through a SCADA system, a contribution to improving the management of drinking water distribution and the early detection of anomalies is presented. In a real water network, the SCADA system must periodically acquire, store and validate the data collected by sensor measurements to achieve accurate network monitoring. For each sensor measurement, the raw data is usually represented by one-dimensional time series which must be validated before further use to ensure the reliability of the results obtained. In the present approach, we use linear predictors to verify data, detect outliers and restore missing values as well as to forecast different variables at different time intervals. The comparison of the predictions with measurements also serves to generate an error which is reported to an expert through warnings when it is unusually high. This human operator tries to associate significant prediction errors with pump configuration changes or system failures. The work mainly focuses on the predictor’s configuration at different temporal levels.</t>
  </si>
  <si>
    <t>B3-3</t>
  </si>
  <si>
    <t>Saurav Kumar</t>
  </si>
  <si>
    <t>TRS Tool—Using data mining and natural language processing to assess the state of TMDL development</t>
  </si>
  <si>
    <t>In the United States, once a waterbody fails to meet its designated-use it is listed as impaired in the so-called 303(d)-list established by the Clean Water Act. A total maximum daily load (TMDL) is developed to remediate the water body and restore the designated use. Development of TMDL, a daily allocation of allowable pollution diet, typically involves water quality modelling to assess loads from various sources for the impairment (e.g., Nutrients, Sediments, Dissolved Oxygen). For each TMDL developed, a report is sent the United States Environmental Protection Agency (USEPA) for approval. We have developed a method based on natural language processing to analyse over 27,000 TMDL reports available form the USEPA representing over 79,000 unique TMDL developed. The analysis of the reports, from 1986 to 2017, show how water quality modelling applied for the TMDL development has evolved, the implication of policy on TMDL development, and adoption of modern techniques (e.g., remote sensing) in TMDL development. An interactive diagram that shows users the relationships between modelling techniques and impairments to assist in choosing examples reports—the TMDL Report Selection tool (TRS tool)—is available at the URL https://occviz.com/tmdl. In this presentation, we will discuss the method used to develop this tool and some analysis results. The objective of this exercise is to establish the current state-of-practice for TMDL development and recommend changes that may make modelling for TMDL development more robust addressing the perennial issues of lack of data in TMDL modeling.</t>
  </si>
  <si>
    <t>Josep Pascual Pañach</t>
  </si>
  <si>
    <t>An Interoperable Workflow-based Framework for the Automation of Building Intelligent Process Control Systems</t>
  </si>
  <si>
    <t>One of the major problems to design and implement a control/supervision system for a process lies in the need to establish an ad-hoc system for each process installation. On the other side, an open challenge related to the deployment of Intelligent Decision Support Systems (IDSSs) is the interoperability of the different methods used, in order to allow interaction and reuse of different data mining methods and the use of methods based on a model or an expert. Thus, this paper proposes the use of visual workflows, to enable the automation of the design task and the implementation of Intelligent Process Control Systems (IPCSs). The framework will allow the user to specify the design and control of a concrete process as well as the required data-driven and expert models using a graphical workflow environment. The framework is based on a three-layer architecture: first, a comprehensive data science flow description layer (dataflow layer) to produce/discover data-driven models from process data; second, a flowchart of the different components of the process (process-design flow layer) to obtain a simulation model from the design. Finally, the on-line IPCS (process control workflow layer), where the different data-driven models, expert-based models and intelligent reasoning methods interoperate to control and supervise the process. Thus, the resulting system can automatically generate both simulation models of the process and programming code to control and supervise the process, using workflows designed for each particular installation. The case study is focused on the supervision of a Wastewater Treatment Plant (WWTP) located in the Barcelona region.</t>
  </si>
  <si>
    <t>Lluís Godo-Pla</t>
  </si>
  <si>
    <t>Integrating data-based and knowledge-based models in an Environmental Decision Support System for the management of a Drinking Water Treatment Plant</t>
  </si>
  <si>
    <t>Drinking Water Treatment Plants (DWTP) face complex decision-making in their daily operation. The amount of data generated along the DWTP allows developing data-driven models and knowledge-based models that can be integrated into Intelligent Environmental Decision Support Systems (IEDSS). These systems can be used for predicting the main operational parameters along the water treatment process. At the present study, the procedure for building an IEDSS has been followed with a whole-plant approach. A methodology has been purposed to choose the right modelling technique that attends to the process characteristics and whose results are in tune with the expert knowledge. As a case study, two operations of a DWTP were discussed and data-driven and knowledge-based models were assessed to be integrated into an IEDSS. The chemical dosage rate of pre-oxidation process was analysed and modelled with artificial neural networks and complemented by an expert-based model. On the other hand, the hydraulic management of the advanced treatment by electro-dialysis reversal treatment was modelled with a fuzzy expert system, in which the proposed decisions were the most robust according to the expert knowledge. The outputs of the models adjusted the seasonal and daily changes of the raw water influent under normal circumstances. The IEDSS is being implemented at a full-scale plant that processes real-time data and serve as a useful tool for the plant managers.</t>
  </si>
  <si>
    <t>Attribute filtering is the process of objectively searching the best subset of attributes from available multiple attribute options for improved environmental modeling. In this research, attributes are environmental descriptor variables or parameters, which are used to model drought-related environmental hazard. Some of the attributes used to model drought include the standardized precipitation index (SPI), standardized seasonal greenness (SSG), Atlantic meridional mode (AMM), quasi-biennial oscillation (QBO), solar flux (SF), and digital elevation model (DEM). An excerpt from the sample data and list of attributes used for the experimental analysis is presented in Appendix 1. The SPI, SSG, AMM, QBO, SF, and DEM are drought model variables or parameters that can be derived from climate, satellite, ocean-atmospheric interactions, and environmental-biophysical parameters used for modeling drought in space-time dimensions. There are other potential attributes, from climate, satellite, ocean-atmospheric interactions, and environmental-biophysical parameters that can be used for modeling drought. For operational drought modeling purposes, we may not include all the potential attributes available for modeling drought phenomena using the usual literature review and experts’ judgement, which is unsystematic and dominated by arbitrary trials. Subjective experts’ judgement is a major cause of model uncertainties and a major challenge for converting theoretical models into practical realworld problem-solving applications. Therefore, taking this challenge into account, the focus in this research was identifying and selecting the most relevant environmental descriptor variables from available multiple options and removing irrelevant attributes objectively (not just subjectively with the experts’ judgement) without loss of information. The main goal of this research was to develop an automated data-mining attribute filtering approach for objective-based feature selection in environmental modeling. Four attribute selection algorithms (correlation-based attribute selection, principal component-based attribute selection, relief attribute evaluation, and wrapper subset evaluation) were compared for their best performances. For the experimental analysis, data from climate, satellite, biophysical, oceanic and atmospheric interactions for modeling drought related environmental hazards were used. Attribute merit values for modeling the target-dependent attributes were determined and compared with possible alternative attributes for objective-based feature selections. The average merit values for the selected attributes were also ranked. The average merit values for the selected attributes ranged from 0.5 to 0.9 for the case study conducted. 2 This research is complementary to the extensive review and common sense in identifying relevant attributes for a given domain; and it does not mean that the researchers have not to use their common sense and check with established truth or theory bases in the domain specific research. The methodology developed here helps to avoid the uncertainty of domain experts’ attribute selection challenges, which are usually unsystematic and dominated by somewhat arbitrary trials. Future research may evaluate the developed methodology using relevant classification techniques (such as classification and regression tree or random forest) and quantify the actual information gain from the developed approach.</t>
  </si>
  <si>
    <t>Getachew Demisse</t>
  </si>
  <si>
    <t>Data Mining Attribute Filtering Approach for Drought Environmental Hazard Modeling</t>
  </si>
  <si>
    <t>Attribute filtering is the process of objectively searching the best subset of attributes from available multiple attribute options for improved environmental modeling. In this research, attributes are environmental descriptor variables or parameters, which are used to model drought-related environmental hazard. Some of the attributes used to model drought include the standardized precipitation index (SPI), standardized seasonal greenness (SSG),Atlantic meridional mode(AMM), quasi-biennial oscillation (QBO),solar flux (SF),and digital elevation model (DEM). An excerpt from the sample data and list of attributes used for the experimental analysis is presented in Appendix 1. The SPI, SSG, AMM, QBO, SF, and DEM are drought model variables or parameters that can be derived from climate, satellite, ocean-atmospheric interactions,and environmental-biophysical parameters used for modeling drought in space-time dimensions.There are other potential attributes,from climate, satellite,ocean-atmospheric interactions,and environmental-biophysical parameters that can be used for modeling drought. For operational drought modeling purposes, we may not include all the potential attributes available for modeling drought phenomena using the usual literature review and experts’ judgement, which is unsystematic and dominated by arbitrary trials. Subjective experts’ judgement is a major cause of model uncertainties and a major challenge for converting theoretical models into practical real-world problem-solving applications.Therefore, taking this challenge into account, the focus in this research was identifying and selecting the most relevant environmental descriptor variables from available multiple options and removing irrelevant attributes objectively(not just subjectively with the experts’ judgement)without loss of information. The main goal of this research was to develop an automated data-mining attribute filtering approach for objective-based feature selection in environmental modeling.Four attribute selection algorithms(correlation-based attribute selection, principal component-based attribute selection, relief attribute evaluation, and wrapper subset evaluation)were compared for their best performances.For the experimental analysis,data from climate, satellite, biophysical, oceanic and atmospheric interactions for modeling drought related environmental hazards were used.Attribute merit values for modeling the target-dependent attributes were determined and compared with possible alternative attributes for objective-based feature selections. The average merit values for the selected attributes were also ranked. The average merit values for the selected attributes ranged from 0.5 to 0.9 for the case study conducted. 2This research is complementary to the extensive review and common sense in identifying relevant attributes for a given domain; and it does not mean that the researcher shave not to use their common sense and check with established truth or theory bases in the domain specific research. The methodology developed here helps to avoid the uncertainty of domain experts’ attribute selection challenges, which are usually unsystematic and dominated by somewhat arbitrary trials. Future research may evaluate the developed methodology using relevant classification techniques(such as classification and regression tree or random forest)and quantify the actual information gain from the developed approach.</t>
  </si>
  <si>
    <t>B3-4</t>
  </si>
  <si>
    <t>Armeen Taeb</t>
  </si>
  <si>
    <t>From Data Science to Hydrology: California Reservoirs During Drought</t>
  </si>
  <si>
    <t>Water is a precious commodity, especially in the state of California. Our state frequently experiences cycles of major state-wide precipitation deficits – most notably the 2012–2015 drought which was the worst to occur in the past 1200 years. The focus of this work is to develop a statewide model of the California reservoir network to address the following scientific questions: 1) what are the dependencies among reservoirs? 2) Are there unmodeled phenomena (denoted as latent variables) that are influencing the network globally? Could these latent variables cause a systemwide catastrophe (e.g. exhaustion of multiple large reservoirs)? Since reservoirs are strongly impacted by human activities (i.e. latent variables) that cannot be directly incorporated into physics-based models, traditional approaches have been unsuccessful at modeling the reservoir variability at the scale of the California reservoir network. For the first time, we develop a statistical model over 55 large representative California reservoirs to overcome these challenges and address the preceding questions. This model was built from reservoir level data gathered over the 13-year time period (2003-2016) that includes the latest drought. Our approach is based on substantial advancements of the classical technique of Gaussian graphical modeling; this technique characterizes interdependencies among reservoirs, identifies latent variables influencing the network, and links these latent variables to physical processes. One of the appealing property of our methodology is that the model can be fitted to data via a convex optimization program, which is guaranteed to obtain optimal solution in polynomial time complexity in terms of the number of variables. In particular, the execution time for learning our statistical model over the 55 reservoirs is approximately 10 seconds. With this model, we precisely characterize the system-wide behavior of the network to hypothetical drought conditions, and provide risks of catastrophe for each individual reservoir in the network. We further use our findings to propose guidelines for more sustainable water management policies in the future. These results and their implications will be illustrated in a user friendly output based on collaboration with SEED LA: http://seedcg.org/</t>
  </si>
  <si>
    <t>Moises Serra-Serra</t>
  </si>
  <si>
    <t>Pattern recognition applied to improve pig slaughterhouses processes</t>
  </si>
  <si>
    <t>The framework defined as industry 4.0 is active in all industrial sectors. The meat industry and slaughterhouses are no exception. These technologies enable product traceability and process improvement. Optimizing the process avoids reprocessing the product which leads to process performance improvements and energy savings. The subcutaneous fat thickness in hams is one of the most critical factors for the curing process and largely determines the final quality of the product. The correct classification of hams on-line according to weight and subcutaneous fat allows an optimization of the later stages of the process. This study compares the accuracy of a manual classification carried out by an operator with an automatic classification carried out by SVM algorithms. These algorithms have been trained with data collected at the slaughterhouse for more than 500.000 pigs. As "Golden Standard" the thickness of the subcutaneous fat (mm) of 400 hams manually measured once they have been refined for the proper dry-curing. Based on this measure, hams have been classified into four classes. Results show that the accuracy of the manual classification is lower (68.6%) than the accuracy of the automatic classification based on SVM (75.3%). In conclusion, IoT and big data analytics applied to production line improve the case shown in a 6.7%. Avoiding the reprocessing of 6.7% of the total production means a saving in energy consumption of the industrial production lines and the plant's cooling system. In the case studied, which corresponds to a small slaughterhouse that processes 2000-2500 pigs/day, it represents a daily saving of about 30 minutes of chain operation per day. The optimization in the classification of the hams allows applying the optimal process to each class, which supposes an increase in the final quality of the produced food.</t>
  </si>
  <si>
    <t>A Hybrid Recommender System for Industrial Symbiotic Networks</t>
  </si>
  <si>
    <t>Various solutions enabling the realization of synergies in Industrial Symbiotic Networks have been proposed. However, incorporating intelligence into the platforms that these networks use, supporting the involved actors to automatically find possible candidates able to cover their needs, is still of high importance. Usually, the actors participating in these networks act based on previously predefined patterns, without taking into account all the possible alternatives, usually due to the difficulty of finding and properly evaluating them. Therefore, the recommendation of new matches that the users were not aware of is a big challenge, as companies many times are not willing to change their established workflows if they are not sure about the outcome. Thus, the ability of a platform to properly identify symbiotic alternatives that could provide both economic and environmental benefits for the companies, and the sector as a whole, is of high importance and delivering such recommendations is crucial. In this work, we propose a hybrid recommender system aiming to support users in properly filtering and identifying the symbiotic relationships that may provide them an improved performance. Several criteria are taken into account in order to generate, each time, the list of the most suitable solutions for the current user, at a given moment. In addition, the implemented system uses a graphbased similarity model in order to identify resource similarities while performing a hybrid case-based recommendation in order to find the optimal solutions according to more features than just the resources’ similarities.</t>
  </si>
  <si>
    <t>B3RT</t>
  </si>
  <si>
    <t>B3 Round Table Discussion</t>
  </si>
  <si>
    <t>C01-1</t>
  </si>
  <si>
    <t>Raffaele Giordano</t>
  </si>
  <si>
    <t>INTEGRATING PROBLEM STRUCTURING METHODS AND AGENT-BASED MODELLING TO DEAL WITH AMBIGUITY: THE CASE OF THE GLINŠČICA RIVER</t>
  </si>
  <si>
    <t>Evidence demonstrate that the effectiveness of flood risk management measures depends on human decisions, actions and interactions. Action choices are not neutral, but commensurate with the perspectives and frames held by the actors making the decisions. The problem is that when these frames do not overlap or are incompatible, they potentially lead to a situation of conflict, hampering the effectiveness of risk management measures. In this work, we argue that making the decision actors aware of the existence of ambiguous problem framings and of the impacts of ambiguity on the measures’ effectiveness is the key to deal with conflicts in risk management. To this aim, a multi-step methodology based on the integration between Problem Structuring Methods (PSM)and Ambiguity Analysis has been developed and experimentally tested in the Glinščica river basin (Slovenia). PSM, and specifically Fuzzy Cognitive Mapping (FCM) were used to elicit individual risk perception and to structure the decision model for each decision actor. Moreover, they were used to analyze the behavior of complex systems (environmental and social) in flood management. Specifically, the hybrid model allowed to capture both the dynamic evolution of the interactions among the actors during the different phases of the risk management process, to simulate different management scenarios accounting for the actors’ reactions, and to improve the implementation of Nature Based Solution (NBS) to reduce the flood risk in the Ljubljana catchment.</t>
  </si>
  <si>
    <t>Maria Manez</t>
  </si>
  <si>
    <t>Integrating transdisciplinary knowledge to support adaptation management</t>
  </si>
  <si>
    <t>We aim at providing a guideline for knowledge integration essential for adaptation. Aim is also to reduce ambiguities in understanding complex adaptation problems and this way address concisely the needs and challenges of transdisciplinary knowledge integration (TKI), coming from different sources (formal and non-formal), at different temporal and local scales and under different socio-economic influences. TKI is an essential element for climate services co-development, starting the process of condensing multiple knowledge sources into a conjoint model that can be used to support science-based user decisions. This paper would show how integration could happen, taking as an example the Jucar River Basin – SPAIN. This basin is one of the most vulnerable areas to droughts in the western Mediterranean region with highly recurrent drought and flood episodes characteristic of the Mediterranean rivers. Its needs for adaptation are imperative to support the region in the future toward a sustainable well-being economy. We aim for up-scalability and transferability of the results to other areas. Our approach is intended to address the incomplete knowledge of a complex system dynamic to support well-informed decisions and policy making for adaptation. It follows the subsequent structure: a) problem identification and structuring using individual model building exercises; b) problem analysis using group model building exercises; c) a family of coupled models (with different complexity levels) to provide results that can be used at the local level for making decisions, and d) simulations showing efficiency tendencies when it comes to the optimization of the decision process.</t>
  </si>
  <si>
    <t>Plenary: Keynote - Tom Vilsack, Former U.S. Secretary of Agriculture, Gov. of Iowa</t>
  </si>
  <si>
    <t>Ronda Jenson</t>
  </si>
  <si>
    <t>Exploring Complex Systems for Broadening Participation in STEM through Participatory Modeling</t>
  </si>
  <si>
    <t>Participatory modeling is well suited for exploring and defining the complexities of a system as experienced by a full array of stakeholders. An example is broadening participation of persons with disabilities and underrepresented minorities in STEM (science, technology, engineering, and math). Funded by the National Science Foundation, the authors used participatory modeling in numerous settings, employing a variety of interactive techniques to elicit individual and group models. Using these techniques, our models resulted in more profound reflection, clarity, and descriptiveness of contributing factors. This approach also promoted inclusive and diverse perspectives because it involves the full array of stakeholders. Consumers, professionals, funders, and community partners contributed mental models to the formation of overall system models. Lastly, the resulting system model prompted focused problem-solving and discovery within groups. This paper describes the fit of participatory modeling for defining dilemmas, grappling with ambiguity, and identifying innovations around the issue of broadening participation in STEM. The authors explain their rationale for selecting participatory modeling as a methodology for addressing broadening participation research, how the approach elicited clarity about a complex system from the viewpoints of multiple stakeholders, and the overall lessons learned and challenges with the method. Examples of the interactive processes used and resulting models are included.</t>
  </si>
  <si>
    <t>Martin Marzloff</t>
  </si>
  <si>
    <t>Eliciting Stakeholder Representations of a Marine Socio-Ecosystem: Participatory Modelling of Shellfish Aquaculture in the Normand-Breton Gulf, France</t>
  </si>
  <si>
    <t>In data-poor situations, qualitative modelling (Puccia and Levins’ “loop analysis”) combined with participatory involvement of stakeholders is well suited to holistically represent the complexity of socio-ecosystems and to assess system stability and its responses to long-term perturbations. This paper presents the results of a qualitative modelling project that involved an interdisciplinary team across natural sciences, social sciences, and modelling. The project focused on analysing the sustainability of a socio-ecosystem with an intense activity of shellfish aquaculture in the NormandBreton gulf, France. Our primary objective was to involve stakeholders into the participatory development of qualitative models describing the structure and functioning of this regional aquaculture system. Six area-specific workshops were held independently with different focus groups, namely shellfish producers, managers and other stakeholders, to elicit key components, interactions and pressures viewed as significant to socio-ecological dynamics. First, we identified differences and commonalities in system perceptions across areas and stakeholder groups. Despite discrepancies between focus groups, we successfully derived a synthetic representation that reconciles alternative views of the system. Second, we predicted system responses to various perturbation scenarios. Overall, the participatory qualitative modelling exercise identified key drivers of the system that have not received much attention from past research and management. In particular, the lack of social acceptability appears as a major constraint limiting the potential for shellfish aquaculture to expand in the region.</t>
  </si>
  <si>
    <t>C01-2</t>
  </si>
  <si>
    <t>Raimo Hämäläinen</t>
  </si>
  <si>
    <t>Creating a strategy portfolio for climate change mitigation – A study of behavioral effects</t>
  </si>
  <si>
    <t>This talk discusses ambiquity in a participatory decision making process where the ambiquity originates from differences in the decision making behaviour and possible cognitive biases of the participants . In environmental management problems we often need to find a set of actions, i.e. a portfolio, in order to meet the diverse goals of the stakeholders in an acceptable way. Without modelling support It can be very challenging to understand how different actions can complement each other. Yet in practice, it is common that the portfolios are generated in a step-by-step manner without using modeling support. Such processes can easily lead to ambiquity in the form of suboptimal results and path dependence. The outcome of the process can depend on the order in which different actions are considered and added into the portfolio. The drivers of this phenomenon can be, e.g. biases and cognitive limitations. Behavioral research on environmental portfolio problems is very limited but important as there can be unanticipated risks related to the systemic nature of the problems. We report results from an experiment using an interactive decision tool in the generation of a portfolio of measures related to climate change mitigation. The case is based on the Climate wedges game originally developed in the Princeton University . In our experiment, the subjects follow two procedures in creating their preferred portfolio of emission reduction strategies. In one procedure, the subjects initially have an empty basket and they need to add strategies into it. In another procedure, the subjects initially have all candidate strategies in their basket and they need to remove strategies from it. We analyze the subjects’ behaviour along the two procedures followed and the resulting ambiquity in the outcomes.</t>
  </si>
  <si>
    <t>Ambiguity in decision-makers’ information needs: from barrier to enabling factor for urban adaptation to climate change</t>
  </si>
  <si>
    <t>There is a mounting international interest about how to address the implications of climate change for urban areas. The availability and sharing of “good” knowledge and information is a key prerequisite for a successful planning in cities, specifically if we consider climate change adaptation as a collective decision process. This raises the importance of the availability/usability of proper “planner/user friendly” interfaces – i.e. climate services – helping decision makers to interpret and translate the available information into adaptation decisions, and to facilitate the sharing of this information within the interaction network in which the different actors are embedded. Evidences demonstrate that ambiguity in problem understanding could represent a barrier to the actual use of climate services in urban adaptation, because it could lead to different information needs. Ambiguity in problem framing could affect the connection between information production and decision process. The activities described in this work aimed at facilitating the use of climate services as tools to enable the collective decision-making process for urban adaptation in Helsinki. To this aim, two main issue have been addressed: i) the ambiguity in problem understanding; ii) the complexity of the interaction network involving the different decision-actors. Two main approaches were implemented, i.e. Problem Structuring Methods (PSM) for ambiguity analysis and Social Network Analysis (SNA) for unravelling the complexity of the interaction networks involving the different stakeholders. The results of this integrated approach have been used to develop and experimentally test a collective decision making platform for urban adaption.</t>
  </si>
  <si>
    <t>Maria Máñez Costa</t>
  </si>
  <si>
    <t>Participatory modelling for Nature Based Solutions implementation</t>
  </si>
  <si>
    <t>Nature based solutions are being implemented across Europe to reduce the economic and human cost of natural hazards. Climate change and the destruction of ecosystems, which provide key ecosystem services, are worsening the impact of these events further. The majority of the studies have focused on the reduction of impacts of flooding in urban areas. However, Mediterranean regions in Europe are facing an increase in heat extremes and droughts. There is little information on how to use NBS to mitigate the effects of droughts in rural areas. In this study, existing information will be reviewed to understand how NBS can be implemented to face a possible increase of droughts in areas in which the uses of water are increasing. We suggest a knowledge integration approach to incorporate new and existing knowledge into a more efficient framework for the implementation of NBS. We will use a system dynamics approach starting with a participatory modelling phase as our framework for analysis. We will present first results from the case study of the Medina del Campo groundwater body of the Duero River in central Spain.</t>
  </si>
  <si>
    <t>C1RT</t>
  </si>
  <si>
    <t>C1 Round Table Discussion</t>
  </si>
  <si>
    <t>C02-1</t>
  </si>
  <si>
    <t>Timothy Stagnitta</t>
  </si>
  <si>
    <t>An Overview of the U.S. EPA’s Watershed Management Optimization Support Tool (WMOST): A case study in Taunton, Massachusetts</t>
  </si>
  <si>
    <t>Integrated water resources management (IWRM) is a planning framework to balance tradeoffs between competing water uses within a watershed. One tool available to aid planners with IWRM is the Watershed Management Optimization Support Tool (WMOST), an Excel-based tool that supports decision-making by optimizing for cost effective solutions that meet water quantity and quality regulations. In this case study, WMOST was used to assess multiple management options for the nutrient-impaired Taunton River basin in Massachusetts, United States. Nitrogen water quality targets were determined from regional Total Maximum Daily Loads, which suggest that a 20% reduction in non-point sources (NPS) is necessary to protect the downstream estuary of Mt. Hope Bay. To meet these goals WMOST was used to model the implementation of stormwater best management practices and riparian restoration. Preliminary results show implementing a combination of infiltration basins and restoration of riparian areas that receive high nutrient loads is the most cost-effective solution for reducing nitrogen loadings in the upper Taunton River basin. This paper outlines required input data, highlights the capabilities of WMOST, and provides preliminary analyses and solutions to a real-world problem.</t>
  </si>
  <si>
    <t>User-Friendly Decision Support for Integrated Water Management: EPA’s Watershed Management Optimization Support Tool (WMOST)</t>
  </si>
  <si>
    <t>Communities, utilities, and watershed organizations have multiple goals for water resource management; these include meeting regulatory requirements but may extend to economic, supply, siting, recreation, and other goals. The Watershed Management Optimization Support Tool, WMOST, allows stakeholders to identify the most cost effective suite of management options across stormwater, drinking water, wastewater, and land conservation programs that will meet their identified goals and constraints. Instructions to guide the user through data entry, selection of potential management practices and constraints, optimization, and display of results are embedded in a Microsoft ® Excel spreadsheet. WMOST reads in baseline hydrology (runoff, recharge) and pollutant (N, P, TSS, Zn) load time series from common watershed models (e.g., HSPF, SWAT), then calculates managed time series for different best management practices of interest via linkage with EPA’s SUSTAIN tool. Optimization is accomplished using the online service, NEOS. The results are then summarized in graphs and tables that show both the optimal types of various management practices and their implementation magnitude and costs. WMOST v3 is being used by the Maryland Department of Environment to determine the most cost-effective suite of stormwater best management practices to implement within a highly urbanized watershed (the Cabin John Creek in Montgomery County) to meet both Chesapeake Bay TMDL targets for nitrogen, phosphorus, and suspended sediment, as well as local sediment TMDL goals, while trying to maximize beneficial impacts to watershed hydraulics.</t>
  </si>
  <si>
    <t>Amy Piscopo</t>
  </si>
  <si>
    <t>Incorporating green infrastructure into water management plans using multi-objective optimization</t>
  </si>
  <si>
    <t>Sustainable management of water resources is challenged by numerous conflicting interests and objectives. Decision support tools (DSTs) are evolving to incorporate multiple objectives (e.g. economic, social, and environmental) into the development of water management plans, rather than focus only on minimizing cost. A recent version of the DST known as WMOST (Watershed Management Optimization Support Tool) uses a multi-objective evolutionary algorithm to generate management plan options that specify the location, quantity, and types of green infrastructure (GI) to implement in a watershed. In this study, we applied WMOST to a watershed in southern Massachusetts to develop management plan options that minimize cost, nutrient loads, and runoff. The resultant set of options are indicative of tradeoffs between these objectives, which were visualized multi-dimensionally to help inform the decision-making processes of stakeholders. Preliminary takeaways include: (1) implementing GI with small storage capacity on higher permeability soils leads to stronger performance in the objectives than implementing GI with large storage capacity on lower permeability soils and (2) implementing more units of GI on the categories of land use with low nutrient loads is more cost-effective than implementing fewer units of GI on the categories of land use with high nutrient loads.</t>
  </si>
  <si>
    <t>Zhenduo Zhu</t>
  </si>
  <si>
    <t>A New Multi-Objective Optimization Tool for Green Infrastructure Planning</t>
  </si>
  <si>
    <t>The occurrence of combined sewer overflows (CSOs) and related sanitary sewer overflows (SSOs) remains one of the most pressing environmental problems facing cities with combined sewer systems. The installation of Green Infrastructure (GI) components such as rain barrels, permeable pavement and green streets, can help revitalize communities by reducing sewage overflows, improving runoff quality, beautifying neighborhoods, increasing property values, and improving the health of nearby lakes and rivers. However, determining the proper GI investment is a challenging management task. When applied for stormwater management, numerical hydrologic models are the primary design tool for green infrastructure/low impact development, among which the Storm Water Management Model (SWMM) is one of the most popular open source codes. However, few existing tools support multi-objective optimization of SWMM models. Even fewer, if any, are open source and/or support choices of optimization algorithms to avoid local minima and exploit parallel architecture. To address this need, a new multi-objective SWMM optimization tool, OSTRICHSWMM, was developed. This tool connects SWMM with an existing program, the Optimization Software Toolkit for Research Involving Computational Heuristics (OSTRICH). The study shows how the software tool can identify the combination of rain barrel quantities, sizes, and locations that would balance CSO reduction and cost for subcatchments in the City of Buffalo, New York. In the future, this tool will be used to optimize other types of GI features and contribute to a broader decision support framework for urban land use, GI, and stormwater management.</t>
  </si>
  <si>
    <t>C02-2</t>
  </si>
  <si>
    <t>Modelling the impact of water pricing policies on farm-scale groundwater management</t>
  </si>
  <si>
    <t>C105 (C5,C104)</t>
  </si>
  <si>
    <t>Water pricing policies have been extensively used to enable changes in users’ behaviours toward more sustainable use of the water resources. This work aims at investigating the impact of farm-scale water costs on surface water (SW) resources management and groundwater (GW) conservation at the district scale. A model capable to simulate farmers’ decisions concerning irrigation management was developed to interpret water allocation patterns in an intensive agricultural district of Southern Italy, supplied by groundwater and surface water (depending on hydro-climatic variability and consequent reservoir storage) with variable costs and management practices. This model was built based on semi-structured interviews carried out with local stakeholders, which supported defining: (i) the relationship between irrigation source selection and water tariff applied by the water management authority, and (ii) the conjunctive use of groundwater based on cost convenience to fulfil the irrigation needs. The fraction of farmers’ uptake from the district network, which is dependent on the volumetric tariff and the groundwater pumping cost, was evaluated during the model calibration phase using estimates of the irrigation needs based on variable cropping patterns and climate. This fraction was found to be related to the water stock in the reservoir before the start of the irrigation season. The results also demonstrated that a restrictive water tariff policy applied during drought periods produced a sudden increase in the groundwater use instead of reducing the water-irrigation consumption. The developed model may help managers to better understand the drivers influencing farmers’ behaviours and, thus, to assess the effective impacts of water protection policies, specifically those ones related to water and energy tariffs.</t>
  </si>
  <si>
    <t>Richard Niswonger</t>
  </si>
  <si>
    <t>Modeling dynamic feedbacks between water supply and water use in a snow-fed agricultural basin</t>
  </si>
  <si>
    <t>Hydrologic models are used to evaluate past water budgets and future water supplies in developed river basins. Moreover, models are commonly used to evaluate alternative management options for enhancing water supply or to estimate anticipated impacts of climate and land-use change. Principal to these analyses is the realistic representation of feedbacks between water supply and water use. In agricultural basins, these feedbacks are complicated by water governance used to allocate water during periods of limited water supply. Most hydrologic studies develop models with predetermined water use and proceed to evaluate impacts on water resources. This approach has historically worked well in simulations that incorporate metered water use or where water supply is greater than water demand. However, when simulating future water-resource scenarios under a changing climate and limited water supply, useful hydrologic models must dynamically allocate water according to local water-governance frameworks. For conjunctive-use systems, supplementary groundwater pumping must be dynamically simulated using surface-water delivery shortfalls. To more realistically simulate water-supply and water-use dynamics, we developed an integrated river/reservoir operations and hydrology model called MODSIM-GSFLOW. This model provides a platform for simulating surface-water and groundwater distribution resulting from a basin’s water governance, including consumption, supplemental pumping, and agricultural return flows. This approach more accurately simulates the impacts of water scarcity on water delivery and use. MODSIM-GSFLOW is applied to an agricultural basin in northern California and Nevada, where losses in snowpack due to climate change are reducing water supplies for agriculture.</t>
  </si>
  <si>
    <t>Mohsen Mahmoody Vanolya</t>
  </si>
  <si>
    <t>C102 (C2)</t>
  </si>
  <si>
    <t>Sustainable surface-subsurface water use in Ergene River Basin Turkey</t>
  </si>
  <si>
    <t>A methodology known as Multi-Objective Water Cycle Algorithm (MOWCA) was developed for sustainable use of water at the river basin scale. This novel metaheuristic technique is similar to a Genetic Algorithm that uses natural hydrologic cycle components i.e., rainfall, evaporation, flow routing, as elements of evolutionary optimization tools. This methodology has been applied to the Ergene River Basin that has an area of 11 020 km2 in northwestern Europe and part of Turkey near the Istanbul metropolitan area. In this basin, groundwater has been exploited densely by seven organized industrial zone centers since 1995. Their waste water is discharged into the Ergene River stream network together with some other upstream point and non-point sources of pollution. The groundwater level in some areas has been depleted more than 40 meters in recent years due to the immense use of groundwater for industrial consumption. Toward sustainable water management of limited resources in this region, various scenarios (consumption loss reduction, exchanging surface water use instead of groundwater in industry and change of irrigation methods for agriculture) were proposed. Under economic, ecologic and sociological considerations, the optimum water re-allocation from surface and groundwater resources for various use was presented by this optimization model for Ergene River Basin sustainable development. The results show that under limited water resources in the river basin and toward sustainable development of the region, water allocation for different sectors should be done by considering conjunctive water use of groundwater and surface water by means of water management models to reduce water loss and pollution.</t>
  </si>
  <si>
    <t>Gehendra Kharel</t>
  </si>
  <si>
    <t>An integrated modeling approach coupling stakeholders’ values and policy trade-offs in Oklahoma, USA</t>
  </si>
  <si>
    <t>Oklahoma watersheds and urban areas are subject to increased water shortages, woody plant encroachment, and other socio-environmental issues. To investigate these issues in an integrative manner, we are using agent-based modeling approaches within the ENVISION modeling framework. Our three study areas represent the diversity within Oklahoma: Oklahoma City (urban), Kiamichi watershed (timber, reservoir), and Cimarron watershed (agriculture, grassland). An important environmental issue in the Oklahoma City (OKC) study area is the residential water consumption for irrigation during the dry summer months and the sustainable use of scarce water resources in the context of future urban growth and climate change. To analyse this issue, the OKC model simulates the relationship among climate change, population growth, urban expansion, and residential water consumption. Kiamichi stakeholders are concerned about the local economic impacts of lowered levels of a major reservoir, and the integrated model simulates reservoir water levels under various withdrawal policies and future climate scenarios. Cimarron stakeholders are concerned about eastern redcedar encroachment in the watershed, and the model evaluates changes in water flows due to changes in climatic conditions and woody plant encroachment into the existing agriculture and grassland. Important linkages exist between the models which can help explore potential resource conflicts between these areas. For example, the Kiamichi reservoir also supplies water for OKC, and thus water use in OKC directly affects the economic base of Kiamichi residents. Similarly, redcedar encroachment is an emerging issue throughout Oklahoma with impacts upon water supply and land productivity, and policies that effectively encourage redcedar control can be applied throughout the state with a positive impact on water resources.</t>
  </si>
  <si>
    <t>C02-3</t>
  </si>
  <si>
    <t>Tendai Sawunyama</t>
  </si>
  <si>
    <t>Application of the Water Quality Systems Assessment Model (WQSAM) to the Crocodile River Catchment in Mpumalanga, South Africa for integrated management of water quality</t>
  </si>
  <si>
    <t>Integrated Water Resources Management (IWRM) is firmly entrenched in legislation for water resources management in South Africa. As such, the National Water Act (Act 36 of 1998) recognises that the needs of all relevant stakeholders in a catchment, including the environment, need to be considered to achieve full integration, allocation equity and sustainable water use. Catchment Management Agencies (CMAs), which work at a river basin level, have been established to implement IWRM in South Africa. The implementation of IWRM has been hampered by a lack of data or knowledge of important natural processes. In particular, while models exist to investigate the consequences of management actions on river flow, no models have yet become established within management to investigate the relationship between flow and water quality. It was within this context that the Water Quality Systems Assessment Model (WQSAM) was developed. WQSAM links to routinely-used hydrological and systems models to simulate water quality at a catchment level for long-term water quality management, and the strength of the model lies in its ability to translate the management of flow to likely water quality consequences. The model could therefore guide in the management of licencing of water users especially compliance monitoring. The Inkomati Usuthu CMA, which administers the Crocodile River Catchment in Mpumalanga, South Africa, decided this year to operationalise the WQSAM model within the agency. This study examines the challenges encountered, with reflection on the usefulness of the model for water resources management in the catchment, and general recommendations for model considerations for achieving IWRM.</t>
  </si>
  <si>
    <t>Zhulu Lin</t>
  </si>
  <si>
    <t>A Multi-Agent System of Water Allocation and Management in the Bakken Region</t>
  </si>
  <si>
    <t>A water-depot based water allocation system has emerged in western North Dakota to distribute a large quantity of freshwater for shale oil development activities at the Bakken. This novel, multi-agent system of regional water allocation has never been previously examined. An agent-based model was developed for the system optimized at the agent-level using a penalty-based decentralized algorithm. The model was calibrated against annual water use data recorded by a state agency during 2007 to 2014, with R2 values ranging between 0.432 to 0.998. The benefit functions also compared favorably against the estimated water sales for the water depot industry. The calibrated model was then used to evaluate the impacts of water policies and to devise effective water management strategies in the Bakken region. Our analysis shows that the authorization of the Western Area Water Supply Project, implementation of the “In-Lieu-Of Irrigation” program, and an accelerated issuance of temporary surface water permits were the most important water policies adopted by the state of North Dakota to manage the limited regional water resources during the recent oil boom. The uses of the agent-based model for water allocation and management analysis in the Bakken region will assist and inform other policymakers and water practitioners to develop pertinent water policies and management apparatus to address increased industrial water demands associated with the unconventional oil and gas development in their regions.</t>
  </si>
  <si>
    <t>Tesfaye Woldeyohanes</t>
  </si>
  <si>
    <t>Simulating hydroeconomic impacts of potential water rights trade in the Lake Naivasha Basin using a MOPEC modeling framework</t>
  </si>
  <si>
    <t>We use an integrated hydroeconomic model for Lake Naivasha Basin, Kenya (LANAHEBAMO) to analyze the impact of institutional and biophysical changes on resource allocation and water system performance. An extended mathematical programming approach called MOPEC (multiple optimization problems with equilibrium constraint) is used. This approach allows each economically independent water user to maximize its own objective function subject to another agent’s water use decisions as well as other biophysical and institutional constraints. MOPEC is an individual optimization approach and avoids unrealistic assumptions in aggregate optimization that assume omniscient decision maker with perfect foresight to reallocate water such that the water related benefit of the entire basin is maximized. We compare simulation results from this individual optimization approach to the classical aggregate optimization using two institutional scenarios for water use regulation – unregulated water use and tradable water rights. Market clearing for tradable water rights is used as an equilibrium constraint (variational inequality). The model is represented by three sectors: Agriculture, Municipalities and Reservoir Managers and calibrated using Positive Mathematical Programming (PMP). Stochastic random draws from historical monthly precipitation are used to drive water inflows to the Basin. The model solves in recursive dynamic mode in monthly and annual time resolutions. The results illustrate that a model based on decentralized decision approaches using multiple optimization problems is important to realistically simulate agents’ behavior in water resource management in a river basin setting.</t>
  </si>
  <si>
    <t>Norm Jones</t>
  </si>
  <si>
    <t>A Web-Based Framework to Support Regional Groundwater Sustainability</t>
  </si>
  <si>
    <t>Water managers face the daunting task of managing freshwater resources in the face of industrialization and population growth. As surface water resources become fully allocated, increased groundwater use can fill the void, particularly during periods of drought. Improper groundwater management can result in reduced water quality, land subsidence, increased pumping costs, and in some cases, the complete exhaustion of an aquifer and the loss of groundwater as a buffer during times of drought. Assessing the long-term impact of various groundwater management decisions can be difficult and costly, and therefore many decisions are made without sufficient analysis. Sustainable groundwater management that balances short- and long-term needs requires access to groundwater data and simulation tools to assess potential water use scenarios and their associated impact. Advancements in the acquisition and dissemination of Earth observations, coupled with advances in cloud computing, web apps, online mapping, and visualization provide a unique opportunity to deliver tools and actionable information to groundwater managers to assist them in addressing global and regional challenges and opportunities. We review the challenges facing water managers and the complexities of assessing sustainability and balancing competing interests and water rights conflicts. We describe a multi-faceted solution featuring a suite of modeling systems including conventional groundwater models and a new set of web-based groundwater modeling tools. This collection of tools allows proper science to be used for groundwater management decisions without putting undue cost and time burdens on water managers and decision makers.</t>
  </si>
  <si>
    <t>C03-1</t>
  </si>
  <si>
    <t>Ruth Falconer</t>
  </si>
  <si>
    <t>Playable Simulations: Use of Game Technology to support Environmental Planning</t>
  </si>
  <si>
    <t>Exhibitor  Reception and Poster Session - North Ballroom (# 384)</t>
  </si>
  <si>
    <t>To date, there are few studies that have investigated the use of computer games and related technologies and infrastructure to promote an understanding of complex systems to aid environmental planning. This is surprising as computer game worlds share many properties with complex systems, including many agents interacting in space over time, agent- and system-scale responses to events and the 3D visual representation of large, data sets depicting the system or world state. This presents a unique opportunity to exploit characteristics that game technology offers such as model optimisation, customisation of data visualisation, interactivity and aesthetics in computational models of environmental systems. The type of game concepts and techniques utilised in environmental planning tools will be determined by the background, interest and commitment of the users to the issue under investigation. These techniques can range from sophisticated interactive visualisations of playable simulations, through to prototype games, with associated gameplay and mechanics, to promote wider engagement and raise awareness of the environmental system. We present a diverse set of scientific models that employ game concepts and technologies to good effect, and discuss the factors and decisions that contribute to their success. Considering urban planning for the sustainable built environment, analysis of atmospheric pollution dispersal, regional planning for a sustainable water-energy-food nexus system, the problem of communicating and understanding complex (high-dimensionality) data within a spatio-temporal context is addressed. Often the multivariate data represent multiple, and often conflicting, system objectives that need to be considered and satisfied by a range of stakeholders. We demonstrate in each case that employing computer game technology is generally beneficial within the software development process offering optimisation via hardware acceleration and a route towards applications that promote good user engagement through aesthetically pleasing, intuitive and responsive interaction.</t>
  </si>
  <si>
    <t>Serious Games and Models for Sustainable Futures</t>
  </si>
  <si>
    <t>There are various visions of our future, but most agree that life will be substantially different in the post-fossil fuel era. Eroding ecosystems, the end of cheap oil and climate change all call for new policies to support societal transformations toward low-carbon alternative futures. However, we are still unclear what these futures may look like and how we can transition to them. Serious games connect a serious purpose to knowledge and technologies from the video game industry. Serious games are closely related to simulation – they often contain a model of an existing reality defined as a system and its interactions. They offer a great opportunity for participatory modelling and can be also used for crowd-sourcing the collection of information about citizen mental models and stakeholder behavior. “Last Island” was designed as a prototype sustainable futures game to explore how system dynamics models can be embedded in a gaming environment. The game is based on a version of the Miniworld model, which describes the dynamics of human population, economic development and state of environment, and generates outputs somewhat similar to the Limits to Growth scenarios. The simulation model was embedded into the Unity gaming environment, and was combined with a board game, in which players are to draw cards that change certain model parameters and therefore generate different future outcomes. It was quite challenging to maintain the logic and realism of the simulation, while making the game sufficiently exciting and entertaining to keep the attention of the players. While the developed prototype certainly needs further refinement, it already proved to be useful for several learning outcomes, demonstrating that: • Sustainable scenarios are hardly possible unless some cooperative strategies emerge; • There is a conflict between group success and maximizing scores of individual players; • The system often behaves in counterintuitive ways due to non-linearities and delays in the model; • The system sensitivity to various actions chosen is quite uneven, requiring some adaptation of strategies and ‘on the fly’ experimentation during the game.</t>
  </si>
  <si>
    <t>C3RT</t>
  </si>
  <si>
    <t>C3 Round Table Discussion</t>
  </si>
  <si>
    <t>7:00 - 9:00 pm</t>
  </si>
  <si>
    <t>C04-1</t>
  </si>
  <si>
    <t>Biennial General Meeting - Grand Ballroom (#350)</t>
  </si>
  <si>
    <t>Marco Janssen</t>
  </si>
  <si>
    <t>Governing the vulnerabilities of urban infrastructure to water scarcity and flooding – The example of Mexico City</t>
  </si>
  <si>
    <t>Many megacities such as Mexico City will experience in the coming decades an amplification of the existing challenges of water governance due to climatic change and further urbanization. As part of a large research project (http://megadapt.weebly.com) we are developing an agent-based model of the water governance in Mexico City. The model focuses on the interplay between neighborhoods and the central water authority which has to make decisions on investment in new infrastructure and infrastructure maintenance. Neighborhoods can adapt and protest. The objective of the model is to understand how the vulnerability of an urban environment subjected to water related hazardous events is influenced by the decision making process of a central authority that manage water related infrastructure. The feedback by the neighborhoods to government decisions are included and provide a way to capture the effectiveness of policies. In this presentation we present initial results of the agentbased model in which we explore the consequences of different priorities the central water authority is expressing in investment decisions on infrastructure. The model analysis will focus on the trade-offs between actors in time and space. How will a focus on efficiency or inequality impact the long term vulnerability of the Mexico City infrastructure for flood protection and water provision? Will a focus on improving local vulnerabilities of those neighborhoods who protest lead to more system wide vulnerabilities compared to alternative policy scenarios?</t>
  </si>
  <si>
    <t>Roland Löwe</t>
  </si>
  <si>
    <t>Effects of spatio-temporal scale and uncertain urban development on long-term planning of urban water management</t>
  </si>
  <si>
    <t>To develop long-term strategies for urban water management, we need to consider potential impacts from urban development, changing climate and changing socio-economic conditions. Therefore, urban water models are linked to modelled projections of these influencing factors. The linkage of urban development and urban water models is relatively new with only few examples available. The required spatial and temporal resolution in urban development models is still unknown, and it is not clear what impact variations have on indicators used to assess the functioning of water management, e.g., pollutant emissions, flood risk, maintenance cost, etc. Further, some indicators might be strongly affected by urban development when focussing on selected locations, while little variation is observed on the city scale. This work focusses on assessing how different levels of spatial and temporal variability in urban development affect various aspects of urban water management. Our approach is to simulate urban development for Odense, Denmark, considering increasing levels of uncertainty of when, where and in what form future developments occur. The simulated urban development projections are subsequently applied as input to hydrological and hydraulic simulations of the urban water cycle. This analysis provides insight on which water management parameters are affected by urban development, which spatial and temporal scales are required, as well as how detailed simulations of urban development are needed as an input for planning urban water management. The evaluation needs to consider that sustainable water management involves a variety of ecosystems services which need to be evaluated by planning models.</t>
  </si>
  <si>
    <t>Hedwig van Delden</t>
  </si>
  <si>
    <t>UNHARMED – spatial decision support system for long-term disaster risk reduction and resilience planning</t>
  </si>
  <si>
    <t>The UNHaRMED (Unified Natural Hazard Risk Mitigation Exploratory Decision support system) has been developed through a collaborative approach including policy makers from multiple government departments, researchers and software developers. The resultant software framework and tailored application process allow stakeholder groups to explore how urban and regional development interacts with disaster risk over extended planning horizons in a spatial manner. This enables strategic capacity and improved understanding of risk to be developed, and subsequently for more effective intervention strategies to be developed. The paper will present an overview of the software, including the interactions between external drivers of economic and population trends, influencing the exposure components of disaster risk through land use and building stock models, the hazard models including flooding (riverine and coastal), earthquake, and bushfire, and vulnerability functions to allow for damage calculations. The integrated application approach process will also be presented highlighting the need for stakeholders to be involved in the application of such a software tool ensuring the scale it operates on, and its outputs, are relevant to their contexts. There is also a need for ‘sensemaking’ where facilitators work with stakeholders in making connections between the software’s risk data analysis and their own individual and institutional framing. This step is vital in bridging the policy-science gap, and allowing quantitative analysis to sit within a broader context of urban risk and resilience understanding. Examples will be taken from UNHaRMED’s application with three state governments in Australia.</t>
  </si>
  <si>
    <t>Enhancing resilience through integrated modelling and scenario simulation</t>
  </si>
  <si>
    <t>Urban planners need to intervene in a complex environment that is evolving in space and over time. Decisions they make often have long-term implications and require vast resources. This requires a transdisciplinary approach capable of dealing with the uncertain nature of future socio-economic, environmental and technological developments. Against this backdrop it is increasingly recognised that tools to support robust decision-making should provide capabilities to test multiple plausible futures or pathways, including scenarios involving extreme impact, but low probability, disruption events e.g. natural hazard (storm surge, earthquake, tsunami, volcanic) or human-induced (terrorism, cyber-attack) disruption events. This paper describes Spatial-MERIT as developed within the New Zealand government-funded ‘The Economics of Resilient Infrastructure’ research programme. Spatial-MERIT is an integrated model developed in the Geonamica software environment capable of simulating the ex-ante impacts of planning options across space and through time. It is intended to support urban policy and decision-making by enhancing understanding of the integrated nature of the economic, land use, and transport sub-systems as well as the wider systemic impacts of disruptions, and importantly, the societal value of investing in resilience-building mitigations and adaptations. Spatial-MERIT applies a ‘systems of systems’ approach to simulating future developments and the implications of infrastructure disruption. Theory-based generative modelling is at the heart of Spatial-MERIT, with demographic, economic, land use, transport and organisational behavioural change sub-systems dynamically coupled to understand the implications of prioritisation and bundling of resilience-building initiatives through time. Our modelling is showcased using a hypothetical volcanic event in the Auckland isthmus.</t>
  </si>
  <si>
    <t>C04-2</t>
  </si>
  <si>
    <t>Emma Cutler</t>
  </si>
  <si>
    <t>Dynamic analysis of shoreline management to improve coastal resilience</t>
  </si>
  <si>
    <t>Beach nourishment, the process of transporting sand, often from off-shore locations, to create wide, sandy beaches that can reduce flood damages, is one of the most common risk reduction strategies for developed coastlines in the United States. However, due to continued erosion, exacerbated by sea level rise, nourishment is a temporary solution. Thus, long-term beach nourishment projects require periodic input of money and sand, both of which may be limited resources. Additionally, previous research has shown the possibility of a positive feedback between coastal development and beach nourishment. This implies that beach nourishment as a coastal risk mitigation strategy could rebound or even backfire due to increased development. This positive feedback also suggests that nourishing now could increase demand for nourishment in the future. Multiple economic studies of beach nourishment have concluded that benefits outweigh costs in some contexts. However, these studies typically do not include feedbacks between coastal development and beach nourishment and do not always consider sea level rise. Here, a dynamic modeling study examines how subsidies may increase dependence on unsustainable beach nourishment practices. Building off of existing dynamic optimization models, we model the costs and benefits of nourishment, allowing for non-stationarity in sea level and feedbacks with coastal development. The model reveals perverse incentives that exist within coastal management practices, and it provides a framework that accounts for these unintended consequences in decision-making processes with the goal of improving long-term resilience to flooding and sea level rise along developed coastlines.</t>
  </si>
  <si>
    <t>Chelsea Panos</t>
  </si>
  <si>
    <t>Evaluating urban resilience to hydrologic change by modeling future impervious cover change due to infill development</t>
  </si>
  <si>
    <t>This research investigates the impacts of infill development (or “redevelopment”) on stormwater runoff quantity for stormwater management strategies of the City of Denver, Colorado. As a rapidly developing city, Denver is facing increasing population and redevelopment in the form of infill (where under-utilized parcels are redeveloped into high-residential land uses). The impact of the observed population growth is increased domestic water demand leading to a “supply-demand gap” - a large portion of which can be creatively mitigated through stormwater capture and management. Infill development increases stormwater runoff by introducing more impervious surface. The goal of this research is to analyze the technical feasibility of using the additional stormwater produced from redevelopment in Denver as a novel solution to enhance urban resilience and relieve pressure on future water supply needs. Currently, future predictions of parcel-scale impervious cover change in a calibrated Storm Water Management Model (SWMM) have been used to determine the quantity of runoff at the outlet of a small, dense neighborhood which enters a local golf course. Results include quantifying the runoff produced from a range of 24-hr design storms. Modeling results have informed the design of a Best Management Practice treatment train of bioretention ponds that will treat runoff to a level suitable for irrigation on the golf course. Replacing the potable water currently used for watering the golf course with stormwater can potentially reduce potable water demand by as much as 250 acrefeet per year – enough for about 20,000 Denver residents – from Denver’s anticipated increased water supply needs.</t>
  </si>
  <si>
    <t>Mahshid Ghanbari</t>
  </si>
  <si>
    <t>Risk to Assets and Communities from Coastal Flooding: Quantifying the effect of sea level rise and flood adaptation strategies</t>
  </si>
  <si>
    <t>Coastal communities are increasingly vulnerable to flooding due to rising sea levels. Increasing sea levels pose planning and management challenges to stakeholders in coastal regions. Understanding the effects of sea level rise on frequency and consequence of coastal flooding and subsequent social, economic, and ecological impacts is of utmost importance for policymakers to implement effective interventions and adaptation strategies. Effective strategies may consider impacts from both cumulative losses from minor flooding and acute losses from major floods and extreme events. In this study we develop a decision framework for assessing coastal flood risks from minor, moderate, and major floods to evaluate the level of implementation of adaptation and mitigation strategies requisite to mitigating the coastal flooding risks under uncertainty. A key contribution of the approach is the use of Mean Sea level (MSL) as the covariate to characterize nonstationary conditions instead of time, which is commonly used as the covariate. The frequency of extreme values of maximum daily sea water level data were assessed based on the peak-over-threshold (POT) and Generalized Pareto Distribution (GPD). Quantile regression was used to incorporate variable GPD thresholds in the analysis. The methodology and framework were employed to assess coastal flood risks to assets and communities in 10 populated coastal cities in the United States. Specifically, the social environmental justice implications of coastal flooding are discussed.</t>
  </si>
  <si>
    <t>P. Suresh C. Rao</t>
  </si>
  <si>
    <t>Stochastic Modeling of Urban Resilience</t>
  </si>
  <si>
    <t>The dynamics of critical urban infrastructure services is the outcome of the capacity of the infrastructure system to deliver natural resources, as managed by utilities and other management entities. This includes the supply of citizens with food, energy and water as built and managed by multiple, interdependent, critical infrastructure systems (physical infrastructure), and operated by socioeconomic institutions. Urban institutions use financial and political capitals to build robust infrastructure, and maintain it to provide reliable and cost-effective critical services. Urban households cope with regular variations in supply of critical services, and adapt to overcoming “surprise” service deficits resulting from shocks. Urban resilience therefore emerges from the dynamics of five capitals [sensu stocks and flows] that comprise Natural resources (N); Infrastructure (I); Financial resources (F); Management Power (P); and Community Adaptive Capacity (A). We present a coupled systems model in which temporal dynamics of service deficits and adaptive capacity co-evolve in response to a series of stochastic chronic and acute disturbances, revealing resilience regimes (no deficit; partial deficit; high deficit; collapse). We compiled data on the five capitals for several cities around the world, representing several urban archetypes. We used these data to quantify the interplay among these five capitals contributing to maintaining urban resilience. Model simulations of urban dynamics identified different characteristic stability regimes in these archetype cities, and show that imbalances in urban capital portfolios tends to drive urban systems towards rigidity and poverty “traps”.</t>
  </si>
  <si>
    <t>C04-3</t>
  </si>
  <si>
    <t>Allen Brookes</t>
  </si>
  <si>
    <t>Integrating EPA Models and Data in Open Scenario Planning Tools</t>
  </si>
  <si>
    <t>Environmental and health modeling results can be beneficial to communities, especially when making decisions about changes in land use, transportation, buildings and infrastructure, and waste. Often communities do not have knowledge of these models, capacity to use them, or even the expertise to use them. Building models into processes that communities are already using alleviates the problems of knowledge, capacity, and expertise. Many communities employ scenario planning tools to model consequences of possible decisions for changing the communities built environment. Some of these tools provide open architectures that allow additional analytic capabilities as part of these scenarios. This talk discusses two modules that can be used by a number of scenario planning tools that incorporate EPA environmental and health models to aid communities in making better planning decisions.</t>
  </si>
  <si>
    <t>Debraj Roy</t>
  </si>
  <si>
    <t>Understanding slum emergence and migration using an agent-based model</t>
  </si>
  <si>
    <t>The existence of slums is common to most cities of developing countries. Recent studies have identified that it is important to study and assess the stability of slums as they exhibit vastly different levels of resilience. While many slums are vulnerable to evictions, temporary jobs, and constant migration; few slums can respond and recover from external shocks. In this paper, we present a discrete-choice based agent-based model to investigate inter-slum migration of slum dwellers in Bangalore based on a novel field data from 36 slums in Bangalore. Specifically, we use the model to understand how existing social, economic and environmental situation impacts the choices of slums. The model produces two important insights. First, we find a high social satisfaction applies a stabilizing effect, which means that despite more attractive economic opportunities, the social satisfaction the agents derive from living in a slum is a strong motive to stay. However, given that a lack of opportunities causes emigration, the social satisfaction will decrease as a function of the number of social contacts that move. Further, this cascading effect of emigrating population is more pronounced in Muslim slum households as compared to Hindus. Second, we demonstrate how creating jobs in different occupational categories across social groups may impact the residential choices of slum dwellers. Through this new understanding, policymakers in India can better understand the impacts of their slum management policies ex-ante. With slums that are better managed some of the social (marginalization) and physical (hazardous lands) risks can be mitigated.</t>
  </si>
  <si>
    <t>Joerg A. Priess</t>
  </si>
  <si>
    <t>Mapping ecosystem services on brownfields in Leipzig: use pattern, valuation and motives of users contribute to ongoing 2030 urban sustainability planning</t>
  </si>
  <si>
    <t>Green urban brownfields are a particular type of urban green space and contribute to the quality of life by providing a variety of ecosystem services (ES). The objectives of this study were to mapped the actual use of ES and the perception of disservices (EDS), and second, to assess the personal valuation and motives of users in relation to site and vicinity characteristics of the brownfields. We assessed major spatial and neighborhood characteristics of the studied brownfields. To map ES use, we applied the smartphone application MapNat either jointly with ES users (&gt; 200 users), or we mapped the ES uses of people in the units of observation (&gt;300 users). Results suggest that brownfields play a particular role in the set of urban green spaces, providing characteristic ES such as opportunities to recreate, relax and retreat, partly differing from or complementing ES in formal urban green spaces. We identified spatial use patterns depending on local characteristics and personal preferences. For example, less accessible sites were relatively high valued and often used for dog-walking. Vice versa, better accessible sites were rather visited for unconventional stays and ‘hang-outs’. The patterns of use identified in this study are of interest for management and planning of public green spaces, especially as conversion pressures on brownfields are increasing in growing cities, and planners require solid information to demonstrate the use of ES to justify the creation or persistence of urban green spaces e.g. as contributions to the ongoing “2030 sustainable city” process.</t>
  </si>
  <si>
    <t>C4RT</t>
  </si>
  <si>
    <t>C4 Round Table Discussion</t>
  </si>
  <si>
    <t>C05-1</t>
  </si>
  <si>
    <t>Steven Gray</t>
  </si>
  <si>
    <t>Laura Young</t>
  </si>
  <si>
    <t>Method Selection in Participatory Modeling: A Survey of Practitioners</t>
  </si>
  <si>
    <t>The popularity of ‘participatory modelling’ (PM) approaches to environmental modelling has grown in recent years, however, there remains limited literature about how participatory modelers select from a range of a growing number of PM methods. We surveyed PM modelers to explore the factors that influence their selection of PM methods. Our survey draws on a typology that outlines five categories of PM methods: fact finding, process orchestration, qualitative modelling, semi-quantitative modelling, and quantitative modelling. Results from our survey (N=84) suggest three main findings: 1) the comfort level of respondents for a given PM method is the highest for ‘fact finding’ and ‘process orchestration’ methods but the lowest for more quantitative methods; 2) time, level of stakeholder involvement, prior experience, and money are the most important factors when selecting a method, while the least important factors are participants' skill/education level and data availability; and 3) respondents typically select methods based on the nature of the problem they are studying, yet also tend to favour methods with which they are most familiar.</t>
  </si>
  <si>
    <t>Tools and methods in participatory modeling</t>
  </si>
  <si>
    <t>Choosing the right method and tool for the problem we face is always important in modeling, and especially so in participatory modeling (PM). Two years ago, in 2016, an IEMSS workshop was conducted where we came up with some recommendations on how to navigate among the many existing methods to make sure that the most appropriate ones are chosen in PM projects. As a result of these discussions, work was started on a position paper, which resulted in a systematic overview, assessment, and categorization of methods used in PM. In most of the cases, it seems that the prior experience and skills of the modelers had a dominant effect on the selection of the methods used. Based on expert opinion and a survey of modelers engaged in participatory processes, we offer practical guidelines for facilitating decisions about method selection at different stages of the participatory modeling process. Moreover, a web portal has been created (participatorymodeling.org), were methods can be presented, evaluated, and assessed. We expect that this can assist modelers and stakeholders in making appropriate choices of methods in different PM applications.</t>
  </si>
  <si>
    <t>Stefan Woehlke</t>
  </si>
  <si>
    <t>Evaluating the Participatory Modeling Process: an analysis of past practices for the development of best practices</t>
  </si>
  <si>
    <t>Participatory Modeling (PM) incorporates diverse stakeholders in a shared learning process that engages participants at multiple stages, from the co-formulation of a problem statement, through the selection and development of analytical models, the identification of solutions, and the making of decisions. PM is frequently applied to complex problems related to environmental and resource management contexts. The number of published PM projects has grown steadily in the last two decades. However, little is known about how different PM tools and processes are applied by researchers and practitioners. What are the PM processes most commonly implemented? What types of problems are most commonly addressed by PM? How has the PM process impacted policy and management strategies? To answer these questions, we analyzed 60 randomly selected PM case studies from the published academic literature and coded them to better understand major trends across the field. Our analysis identified the types of projects in which the PM approach has been most commonly applied, the common set of steps used to complete different forms of PM, and the tools most commonly employed to address specific types of environmental and resource management challenges. This has enabled us to identify a set of best practices for conducting PM processes involving diverse stakeholders to create a shared understanding of a problem with the breadth and depth needed for critical analysis informed by models that enable effective decision-making with consideration of the impacts across stakeholder groups.</t>
  </si>
  <si>
    <t>Robert J. Lempert</t>
  </si>
  <si>
    <t>Robust Decision Making and Plural Rationalities: An Exploratory Application Using the Lake Model</t>
  </si>
  <si>
    <t>Modelling techniques for decision making under deep uncertainty have evolved significantly in recent years. Use of techniques such as multi-objective robust decision making, decision scaling, or info-gap methods, has expanded, but these tools have thus far been limited in their ability to incorporate deep heterogeneity in belief systems into their quantitative modeling frameworks. Since qualitative work suggests that incorporating deeply heterogeneous worldviews, is important in developing politically acceptable environmental policies, this presents a challenge to the practical applicability of these methods. This paper seeks to address this gap by proposing an approach to analyzing a multi-scenario, multi-objective robust decision making problem that directly incorporates insights from the theory of plural rationalities, or Cultural Theory. Using a modified version of a widely used environmental planning model called the Lake Model, we expand the model to reflect a variety of beliefs about the lake, economy, and management options. We then utilize the Borg multi-objective evolutionary algorithm to identify pareto satisficing solutions for each world view. Finally, we compare solution performance across worldviews and assess how closely solutions preferred by one worldview perform for other worldviews preferences and beliefs. We conclude with a discussion of the implications of this work for practical deployment of these techniques in deeply uncertain planning contexts.</t>
  </si>
  <si>
    <t>C05-2</t>
  </si>
  <si>
    <t>Pierre Glynn</t>
  </si>
  <si>
    <t>From Needs to Decisions: Creating Records of Engagement for Participatory Modeling and Governance</t>
  </si>
  <si>
    <t>Science and policy governance, including the development of modeling and decision support tools for the management of natural resources and environments, can be improved with enhanced: (1) stakeholder and public engagement; (2) societal and institutional continuity in the evaluation of management and policy decisions, and (3) recognition of the role that biases, beliefs, heuristics, and values (BBHV) play in science and decision making. Addressing these three critical needs is essential for: (1) the societal acceptance and larger-scale use of science in decision-making, (2) the follow-through documentation, assessment, and governance of dynamic coupled humannatural systems beyond the scales of typical political or management cycles, and (3) the enhanced recognition and differentiation between what people and communities want based on their gut instincts, and what they might need based on greater knowledge and thoughtful consideration. Here we suggest that creating a multi-media hierarchically-structured “Record of Engagement” (RoE) that would support meeting these critical needs by offering: (1) a reward system for engagement (in addition to other possible incentives); (2) a record structure and system for a) evaluating processes and outcomes, b) understanding the system/issue in the future, and c) fostering transferability and “lessons learned” to other systems or issues, and (3) an opportunity to systematize, facilitate, create efficiencies, and improve the engagement of experts and stakeholders in participatory modelling, planning and governance, including in the recognition of the role of BBHV. The RoE would document: the nature of the system/issue, available evidence, the facilitation processes used for engagement, including participatory modeling processes, as well as proposed actions and governance possibilities to spur follow through. The constituencies engaged in the science and decision making processes, and their relative power to provide knowledge and affect decisions, would also be documented. Recognizing the importance of BBHV, the RoE would further document the ethical principles, beliefs, other factors used in arguments for suggested decisions, emotions expressed by different constituencies, and the behavioral and group dynamics of the engagement. A diversity of technological tools (e.g. artificial intelligence and natural language processing, machine vision and behavioural analysis, expert system design, gamification) and approaches (e.g. soft systems methodology, behavioural operations research, companion modelling) would help create the RoE while ensuring that key principles of stakeholder engagement are applied and adapted as needed.</t>
  </si>
  <si>
    <t>Payam Aminpour</t>
  </si>
  <si>
    <t>Is the crowd wise enough to capture systems complexities? An exploration of wisdom of crowds using Fuzzy Cognitive Maps</t>
  </si>
  <si>
    <t>Researchers in natural resource management can draw valuable insights from crowds not only by estimating the size and status of natural resources based on crowd-supplied observation data, but also by leveraging the crowd’s own ability to directly estimate them. Under specific conditions, researchers can expect that crowds accurately estimate the resource size because over- and underestimations will cancel each other out when estimates are aggregated statistically. This is known as the wisdom of crowds. However, such data-focused crowdsourcing projects constrain the participants to relatively short tasks that neither require nor encourage creativity or an understanding of a system’s dynamics. Moreover, little is known about the wisdom of crowds effect when participants are asked to provide complex system descriptions rather than data points. This study aims to investigate the evidence of wisdom of crowds when the crowd is asked to provide an internal representation of a complex system described by a set of interdependent components. We collected the mental model of 267 participants from four groups (anglers, club managers, water managers, and experts), describing the dynamics of a fishery system as a Fuzzy Cognitive Map. We compared the mental models aggregated at the group levels in terms of cause-and-effect relationships and which socio-ecological concepts they viewed as important. We find that the crowd is more aligned with experts than with any of the individual groups in terms of the structure, the function, and the composition of maps. Finally, we discuss the broader implications of these findings for socio-environmental decision-making.</t>
  </si>
  <si>
    <t>Deana Pennington</t>
  </si>
  <si>
    <t>EMBeRS: An Approach for Igniting Participatory Learning and Synthesis</t>
  </si>
  <si>
    <t>Many of humanity’s most pressing issues are socio-environmental, and as such, are illstructured, “wicked” problems. Wicked problems require a participatory process that includes researchers from different disciplines and key stakeholders to collaboratively identify science needs. A key challenge in working on these problems is that the problem scope is typically unbounded, the issues are complex and interwoven, and the modeling approach can be framed in a multitude of ways. Because each wicked problem is unique, there exists a plethora of examples of participatory processes used to gain traction on modeling such problems, along with an equally extensive list of tools and methods used. Unifying frameworks are needed to facilitate understanding of participatory approaches as a whole and to provide guidance for research design in participatory contexts. This article outlines an approach, EMBeRS (Employing Model-Based Reasoning in Socio-Environmental Synthesis), that facilitates collective learning during the early, formative phases of a project based on a synthesis of learning and social theories, including: 1) constructivism, 2) experiential learning, 3) model-based reasoning, 4) boundary objects, 5) epistemic objects, and 6) distributed cognitive systems. A series of EMBeRS-based activities can be purposefully linked to move a collaborative group from vague, ill-defined, heterogeneous understandings of the problem to a co-created, shared framing. Examples from working with stakeholders on water and agricultural systems are provided.</t>
  </si>
  <si>
    <t>Plenary: Keynote - Nick Clinton, Google Earth Engine</t>
  </si>
  <si>
    <t>Todd BenDor</t>
  </si>
  <si>
    <t>Viability theory and agent-based modeling: a new, synergistic approach to modeling environmental conflict</t>
  </si>
  <si>
    <t>In this presentation, we will introduce a conceptual and theoretical framework that unifies several complex systems modeling approaches for the purposes of better understanding, representing, exploring, and resolving environmental conflict. This method, which we call the VIABLE framework (Values and Investments from Agent-Based interaction and Learning in Environmental systems), builds on techniques from agent-based modeling (ABM), evolutionary game theory, system dynamics (SD) modeling, and network analysis. We will introduce viability theory, the mathematical basis of our VIABLE modeling method, as well as approaches to re-conceptualizing conflict states using this theory. We will also discuss the wide range of participatory processes that could inform our approach, including qualitative and quantitative empirical approaches. Finally, we use the VIABLE framework to mathematically explore the conditions for conflict and cooperation, offering a conceptual example, as well as briefly presenting three applications of our technique, including a fishery conflict, an emissions trading system, and an analysis of biofuels introduction.</t>
  </si>
  <si>
    <t>C05-3</t>
  </si>
  <si>
    <t>Comparing System Dynamics and Agent Based Modeling methods through their application in a single case study</t>
  </si>
  <si>
    <t>Participatory modeling helps stakeholders to understand their problems and arrive at mutually acceptable solutions through what-if scenario analysis. Several papers comparing use of different participatory modeling methods in different contexts across the world are available in the literature. A novel contribution of our paper is simultaneous use of two such methods, system dynamics and agent based modeling, to address the same problem in a single case study and compare their results. We apply these two methods to model crop-water-market dynamics in a south Indian village over last fifty years. While building system dynamics model, causal loop diagram was drawn by identifying variables of interest and their causal relationships through focus group discussions with stakeholders. To facilitate this process, mental modeler software was used as a visualization tool. Stock and flow diagrams and associated equations were derived from the causal loop diagram with inputs from expert stakeholders. While building agent based model, agent behavior rules were identified through individual interviews with knowledgeable stakeholders. These stakeholders were selected using stratified sampling to capture diverse viewpoints. The rules were further refined during focus group discussions with larger number of stakeholders. Such focus group discussions also helped stakeholders understand the problems and their potential solutions better. By comparing results of these two models, we proposed a framework for their integration. This framework was used in focus groups to carry out what-if scenario analysis and arrive at mutually acceptable solutions. It needs to be tested and refined in other case study villages.</t>
  </si>
  <si>
    <t>Andrew Ford</t>
  </si>
  <si>
    <t>Methodological Lessons for Participatory Modeling</t>
  </si>
  <si>
    <t>This paper focuses on the participatory modeling process in a study of compressed air energy storage for the power system in Ontario, Canada. The process began with discussions with the developer’s team, followed by meetings with power systems managers and staff. The participating stakeholders grew in number, eventually represented generating companies, the system operator, regulators, energy ministry staff and advocates for utility customers and for the environment. Most of the stakeholders were accustomed to computer modeling, as the agencies use dozens of highly detailed models. But they were not accustomed to the system dynamics approach to tie the pieces of system together, nor were they accustomed to the participatory discussions which were enabled by the speed and clarity of the simulations. The key to speed was the use of separate, but interconnected models for short-term operations along side the model of long-term trends. The key to clarity was an interface designed for (1) clear displays of results in fmiliar formats and (2) convenient input controls and navigation to allow instant responses to suggestions.The stakeholders had many suggestions. Their improvements were quickly implemented, with new meetings following shortly thereafter. The modeling process led to increased understanding for both groups: the development team gained a better understanding of the power system, and the agency participants gained new understanding of the value of compressed air energy storage. They also learned the best strategy to sustain Ontario’s success in limiting CO2 emissions. The presentation concludes with live demonstrations of the methods used to achieve speed and clarity in the simulations.</t>
  </si>
  <si>
    <t>Laura Basco Carrera</t>
  </si>
  <si>
    <t>Fast Integrated Systems Modelling: The method and its application in Bangladesh and the Philippines</t>
  </si>
  <si>
    <t>The use of simplified complex quantitative models to improve the use of modelling tools in decisionmaking processes has raised attention in the last few years. These are faster to develop and use, and can be adapted to the needs of decision makers and stakeholders. Keeping them simple facilitates the involvement of stakeholders in the modelling process, the communication of associated uncertainty, and improves the credibility of its results. We can find examples of the use of such metaand “quick scan” models in data-rich contexts and regions where there are many models available. We focus on the use of such meta-models in such scarce dynamic environments characterized by limited system knowledge due to lack or limited data availability and accessibility, and/or complex hydrology of the river(s). We will present Fast Integrated Systems Modelling (FISM). FISM follows a collaborative modelling approach that integrates and simplifies existing complex quantitative models to develop a fast, low-resolution, dynamic model jointly with stakeholders and decision-makers and that it is suitable for high-level reasoning and communication, exploratory analysis and long-term decision support. It supports the quantification and prioritization of possible interventions by quantifying their policy-relevant impacts under various scenarios about the future. The approach also helps creating a collaborative environment by means of team work and a continuous, structured collaborative prototyping process. We will present action-oriented outcomes from two cases: the development of the national water security Delta Plan 2100 for Bangladesh, and the improvement of the master plan for Jalaur river basin in the Philippines. The strengths and limitations of FISM – in particular, the tradeoffs between simplified models – will be finally presented and being opened for discussion with the public.</t>
  </si>
  <si>
    <t>Antonie Jetter</t>
  </si>
  <si>
    <t>Practitioners' mental models of participatory modeling with stakeholders: the case of a regulated energy utility</t>
  </si>
  <si>
    <t>Many organizations are required by law to engage with external stakeholders. In the regulated world of energy utilities, this takes the form of participatory modelling: stakeholders are involved in determining the objectives of and models for the so-called resource plan, which is used for the approval of rate changes. A failure to effectively involve stakeholders can result in significant delays and losses for the utility and poor social and environmental outcomes. However, utility resource planning is not usually thought of as a participatory modeling process and has developed with limited input from academic research. So how do practitioners in the field reflect on their own practice? Building on the participatory and environmental modeling literature and using Fuzzy Cognitive Mapping (FCM) as a methodology, this paper captures the mental models of four members of the strategic planning team of a major electric utility in the Pacific Northwest. The mental models about the stakeholder engagement process, its efficiency, its challenges, and its outcomes are captured in face to face interviews with each of the planning experts. They are compared and contrasted against each other and integrated into a team mental model. The integrated model is analyzed by comparing it with the participatory modeling literature. Based on the findings, the work gives recommendations for areas of improvements for the specific utility under study.</t>
  </si>
  <si>
    <t>C05-4</t>
  </si>
  <si>
    <t>Ahmed Alibage</t>
  </si>
  <si>
    <t>Exploratory participatory modeling with FCM to overcome uncertainty: Improving safety culture in oil and gas operations</t>
  </si>
  <si>
    <t>This work combines qualitative text analysis, participatory modeling with Fuzzy Cognitive Maps (FCM) with Exploratory Modelling and Analysis (EMA). FCM is suitable for modeling in data-poor environments when the system under study is not well described in quantitative terms. A case in point is safety culture, which describes the values, routines, and work processes that allow an organization to prevent disasters by avoiding and quickly bouncing back from mistakes. The concept is particularly relevant in oil and gas industry, where initially small errors have potentially devastating environmental, social, and economic impacts. In this setting relevant quantitative data on safety culture is virtually nonexistent: when nothing happens, nothing is reported, and when an accident happens and is reported, the report provides no direct information about the culture. Accordingly, our project creates a system model of safety culture based on published (mainly qualitative) research and expert inputs. EMA, on the other hand, is used to address uncertainty about the model structure, such as a lack of knowledge on how to quantify causal links. Rather than synthesizing knowledge into one model, EMA constructs an ensemble of plausible models and explore their impacts. Our work integrates the two approaches and demonstrates the results with data on oil and gas safety. In this paper, we discuss the general approach and present data on the first step: creating an FCM model of safety culture based on qualitative analysis. We present the use of thematic analysis and t-coefficient.</t>
  </si>
  <si>
    <t>Brian Miller</t>
  </si>
  <si>
    <t>Engaging Stakeholders in Simulation Modelling Through Scenario Planning</t>
  </si>
  <si>
    <t>Managing natural resources is challenging due, in part, to the complex interactions between ecosystems, management actions, and other forcings, such as climate. Participatory modelling is a useful tool for engaging management partners and other stakeholders in resolving these complexities and increasing scientific legitimacy and relevance. Yet despite the utility of these modelling tools, the uncertainty of climate change and its far-reaching impacts remains a substantial hurdle for resource management. Scenario planning is a participatory exercise that accounts for uncertainty by exploring multiple possible futures; however, it oftentimes lacks the quantitative information that stakeholders need or desire. We report on a project that coupled scenario planning with simulation modelling, whereby researchers, resource managers, local subject-matter experts, and climate change adaptation specialists co-produced a state-and-transition simulation model to explore potential effects of climate scenarios and management alternatives on rangeland vegetation in southwest South Dakota. Scenario planning allowed for consideration of a wide range of resources and facilitated open-minded thinking about a small set of divergent and challenging, yet relevant and plausible, climate scenarios and management alternatives. It thereby bracketed the uncertainty associated with climate change and ensured that the most management-relevant uncertainties were addressed in the simulation. By simulating multiple land management jurisdictions, climate scenarios, and management alternatives, the model highlighted trade-offs between different management targets. It also identified impactful uncertainties requiring further investigation. Overall, this cooperative study illustrates opportunities for modellers to engage stakeholders through scenario planning.</t>
  </si>
  <si>
    <t>Zhenxing Zhang</t>
  </si>
  <si>
    <t>Integrated water resources management in a water stressed region of Illinois using participatory groundwater and hydrologic modelling</t>
  </si>
  <si>
    <t>Integrated water resources management (IWRM) is a widely accepted principle involving all sources of water in planning and management. It is of importance to develop integrated surface water and groundwater for regions where both water sources are used. Hydrologic models and groundwater models are commonly used to examine surface water and groundwater resources, respectively. It is critical that stakeholders understand and are willing to implement the water resources management strategies and thus participatory modelling (PM) has grown considerably recently. In this study, a participatory modelling study, which combines groundwater modeling using MODFLOW and hydrologic modelling using SWAT, is proposed to explore the integrated water resources management in a southern suburb area of Chicago, a water stressed region. MODFLOW is used to develop a regional groundwater model to investigate the impact of current and future water demand and the SWAT is employed to develop a watershed hydrologic model for the Kankakee River watershed to examine impact of water demand and potential climate change and variability. The modeling results are presented to stakeholders and policy makers and feedback received from them are used to adjust scenarios and the models. Results show that the groundwater would not be sustainable resources for the region and surface water will have to be tapped as the major water source in the near future. To protect aquatic ecosystems in the surface water system, groundwater may be needed as a backup source during extreme drought conditions.</t>
  </si>
  <si>
    <t>Evgenii Matrosov</t>
  </si>
  <si>
    <t>Participatory multi-sector regional water resource system planning using many-objective robust optimization in East England</t>
  </si>
  <si>
    <t>In response to increasing climate, demand, and institutional changes water resource system planners from multiple sectors increasingly seek to identify robust designs (i.e. portfolios of supply infrastructure and demand management options) that acceptably balance benefits and costs between sectors. Increasingly planning is performed using Decision Making Under Uncertainty (DMU) methods that link resource system simulation with heuristic search algorithms to identify efficient and robust development alternatives. DMU methods typically begin by identifying system performance metrics, the exogenous uncertainties to which the system is vulnerable, the possible interventions to improve performance and use a simulation model to quantify system performance under future states and with different interventions. Including stakeholders from many water using sectors significantly increases the complexity of the planning problem as this introduces many metrics of performance. We present a multi-sector water resource system planning study of the four water utilities of Eastern England considering conditions estimated for the 2060s for the public water supply, agriculture, environment and energy sectors. We describe the benefits and challenges faced during the implementation of a DMU planning effort and the tools used to facilitate stakeholder participation. Challenges included the need to aggregate many stakeholder metrics into a limited number of objectives and analysing the Pareto-approximate alternative system designs considering multiple tracked metrics. Through the use of web-based interactive plots stakeholders were able to efficiently filter through the Pareto-approximate solutions to learn about and select preferred infrastructure and demand management portfolios.</t>
  </si>
  <si>
    <t>C05-5</t>
  </si>
  <si>
    <t>Hadi Veisi</t>
  </si>
  <si>
    <t>Modeling the impact of irrigation systems on agriculture sustainability in Ardabil province</t>
  </si>
  <si>
    <t xml:space="preserve">Irrigation system practices have various impacts on agriculture in terms of ecological, social and economic aspects. Understanding these effects may contribute to develop appropriate policies and strategies for sustainable agriculture. This research was carried out to evaluate the developmental effects of irrigation projects on agricultural sustainability in Ardabil province. In this research, 60 stakeholder’s views in the field of sustainable agriculture including agricultural experts, promotion specialists, university professors associated with irrigation projects and members of nongovernmental organizations were explored using a hierarchical method. A hierarchical network was created to select the best irrigation system at two levels. The results showed that nine indicators account for more than 73% of variance in the effects of irrigation projects on sustainability of agriculture. The results revealed that Pressurised irrigation systems had the highest impacts on development of land fields, productivity and environmental impacts by 69.5 percent. Hydroflume irrigation had highest effects on indicators of intuitional trust development, mechanization and population profile by 20 percent. Also, traditional irrigation by 19.5 percent had highest effects on indicators of intuitional trust and development, population profile and improvement of quality of life. </t>
  </si>
  <si>
    <t>Pei Zhang</t>
  </si>
  <si>
    <t>Using Fuzzy Cognitive Maps to model the impacts of autonomous vehicle technology on communities: An Illustration of the Process</t>
  </si>
  <si>
    <t>Emerging technologies, once adopted, can have severe environmental, social, and economic impacts, that need to be understood and managed proactively. A case in point is autonomous vehicle (AV) technology which can change many aspects of everyday life with immediate impacts on the environment, such as residential preferences, land use, government finances, and public transportation. Its specific impacts, however, are unknown and will depend on the nature, speed, and governance of the technology adoption. Fuzzy Cognitive Maps (FCM) provide the means to develop future scenarios that represent possible futures against which plans and policies can be evaluated. In our work, we use FCM as a tool for participatory modeling and analysis: stakeholder cognitions on a topic are captured in visual cognitive maps, translated into a quantitative system model, and used to simulate alternative outcomes, given different inputs. Using an ongoing transportation planning project in Portland, OR as an illustrative case, we propose six steps for modeling the impacts of emerging technologies. It is intended as a first step towards building an FCM-based scenario planning tool for more accessible stakeholder involvement.</t>
  </si>
  <si>
    <t>Georgios Xexakis</t>
  </si>
  <si>
    <t>Are Interactive Web-Tools for the Public Worth the Effort? An Experimental Study on the Electricity Supply Transition in Switzerland</t>
  </si>
  <si>
    <t>Interactive web-tools are a recent trend in decision support and participatory modeling. They are often regarded as powerful methods to familiarize the public with complex problems and allow for more active and enjoyable learning. They have been even suggested to have potential in lifting barriers to communicate uncertainty. Nevertheless, including interactivity is much more resource consuming than traditional methods and, in some cases, may even undermine or complicate the communication further. Although studies exist on how to design and assess interactive web-tools, there is little empirical evidence whether they can be more effective, in comparison with a static medium. We study this in the case of informing non-experts about the Swiss electricity supply scenarios for 2035 along with related impacts on public health, safety, built and natural environment. We conduct a 2x2 factorial experiment, using an online survey in Switzerland (N=400 total). The two factors of the study include: (1) the information format which can be a static website or a web-based RISKMETER tool we have developed and (2) whether or not uncertainty about the impacts on public health, safety, built and natural environment is present. We measure and compare across all groups the knowledge gained (both tested and self-reported), interest and perceived reliability of information. Our results shed more light on the pros and cons of each format, contribute to the discussion of using interactive web-tools in a scientific context and support scientists and policymakers in designing their communication strategies.</t>
  </si>
  <si>
    <t>Development and demonstration of a participatory offline visualization tool for use by rural stakeholders in developing countries</t>
  </si>
  <si>
    <t>When implementing rural development projects in developing countries, project implementing agencies collect large amount of data from stakeholders. However, the data is rarely shared with the stakeholders. This gap is being recognized in recent times and Governments are mandating that such data be made available to stakeholders, through acts such as ‘Right to Information’ act in India. However, this is not being done in an easily accessible manner. For example, data is very often made available through online portals whereas most rural stakeholders are barely semi-literate and have to come to nearby towns for access to internet and computers (e.g. ‘internet café’). In this paper, we report results from our work on taking data back to farmers in 3 villages, as part of a large-scale project by the Government to promote natural farming in Andhra Pradesh state of south India. Instead of a ‘pull’ approach being adopted by the Government, where public come in search of data, we took a ‘push’ approach where data is taken ‘to their door step’. As internet is not easily available in villages, an ‘online download tool’ was developed for use by local facilitators to go to nearby town periodically and automatically download data from project website using web crawling and REST technologies. This data is shown to rural stakeholders for discussion and decision making in village-level group meetings, and also made available to them for subsequent individual, independent access through ‘rural information kiosks’. As most of them are semi-literate, an easy-touse map-driven ‘offline visualization tool’ was developed for their use using Django, PostGIS and Quantum GIS technologies. Data downloaded from multiple scattered screens on the project website was integrated into one ‘dashboard’. Another important requirement is that the data being provided is also of use to the stakeholders. Towards this goal, data about who has so far adopted projectpromoted natural farming practices, how they have benefited, what are the problems they faced and how did they solve these problems, are being shared with the stakeholders. This is also making it possible to verify and clean the data during group meetings. Usability trials were carried out with various categories of stakeholders and the feedback was used to further refine the tools. Use of these tools will now be extended to other project villages in the state.</t>
  </si>
  <si>
    <t>C05-6</t>
  </si>
  <si>
    <t>Bardia Heidari</t>
  </si>
  <si>
    <t>IDEAS for GI – Interactive DEsign and Analysis Software for Green Infrastructure</t>
  </si>
  <si>
    <t>Green Infrastructure (GI) has been widely used as a sustainable stormwater management strategy in many urbanized environments. Despite wide acknowledgment of GI benefits in scientific communities, there is a lack of planning tools that allow practitioners to interactively identify and evaluate the best locations and types of GI practices using distributed hydrologic models. An online interactive tool is needed that quantifies the watershed-scale effects of multiple GI practices designed at their scale of implementation. To address such a need, we have developed an online Cloud-based interactive tool— called Interactive Design and Analysis System for Green Infrastructure (IDEAS for GI)— that aids planners and researchers in obtaining quantitative assessments of GI designs. The tool uses Google™ satellite view, Google™ street view, empirical models, and numerical urban hydrology models (SWMM and RHESSYS) to provide estimations, including uncertainty bounds, of stormwater pollutant uptake, stormwater peak flow, stormwater volume reduction, life cycle cost, and air pollutant deposition using GI. The tool also allows users to select the locations of individual trees or rain gardens through actual representation of the landscape in Google™ street view, facilitating participatory design. The tool has been calibrated for two small (&lt; 1.5 km2 ) urbanized watersheds in Baltimore metropolitan area, and provides a framework for use in any watershed with existing hydrologic models. By executing the tool for several design scenarios, we demonstrate that local-scale details, such as specific location, area of GI implementation, and the area of stormwater capture, play an important role in the watershed-scale effectiveness of GI</t>
  </si>
  <si>
    <t>Elpiniki Papageorgiou</t>
  </si>
  <si>
    <t>A web-based tool for Fuzzy Cognitive Map Modeling</t>
  </si>
  <si>
    <t>A Fuzzy Cognitive Map (FCM) is an efficient and a relatively easy to understand semiquantitative extension of cognitive maps, combining aspects of fuzzy logic and neural networks. It has found a great applicability in diverse scientific domains for modeling and providing decision making support in complex problems with high uncertainty, including environmental management. In essence, the FCM modeling approach attempts to capture the functional and causal interactions about complex systems by relying on experts’ domain knowledge, or using stakeholders’ views and perceptions, which can reduce conflicts among stakeholders by capturing the different inter-sectorial synergies and tradeoffs, helping hence to reach consensus about wicked environmental problems. Although there is a number of software products that have been used in the literature which allow drawing FCMs by nonexpert users, there is a gap in the literature concerning web-based and open source tools for building, analyzing and visualizing FCMs. In this paper we present a new, intuitive and easy to use web-based software tool, called FCM Wizard, which is fully accessible by experts and lay experts to experiment with, by investigating their real decision making problems. The FCM Wizard is oriented to modeling and inference tasks, considering ways of engaging decision-makers and stakeholders in the modelling process through the different stages of the decision making cycle. The web-based tool can be applied for policy making and environmental management; some computer simulations will be presented to illustrate its feasibility.</t>
  </si>
  <si>
    <t>A generic web-based DSS for modelling managed resource networks – Application to water systems</t>
  </si>
  <si>
    <t>Moving from conceptual modelling of managed natural resource systems to real-world application presents the challenge of stakeholder interaction and understanding, remote model running, data management and efficient results analysis and visualisation. Frequently changing data inputs and model requirements coupled with strict deadlines necessitate a streamlined means to manage the input-run-analysis cycle. First, data management must be addressed, where data from past runs can be stored and accessed easily. Next a means to run the model remotely minimises the communication overhead, and allows simpler model management for upgrades and fixes. Finally a user-friendly interface and data &amp; results analysis and visualisation suite allows the analyst to access results in their raw form or view them graphically for stakeholder engagement. We present an indevelopment web-based decision support framework which supports data management, cloud-based model instantiation and data analysis. The software can be connected to virtually any network-based model by virtue of its templating system, which allows it to represent a wide range of node and link types, non-physical hierarchy (groups of nodes &amp; links) and a flexible data-type structure. Using the ‘app manager’, models can be connected by installing apps which translate the hydra data structures into the appropriate model, run the model and import results.</t>
  </si>
  <si>
    <t>Reception - New Belgium Porch - CSU Stadium</t>
  </si>
  <si>
    <t>On complex networks representation and computation of hydrological quantities</t>
  </si>
  <si>
    <t>Too often scientific efforts from research environments cannot find full application in supporting decision-makers and policy makers. The existing gap between the two environments is the result of lacking of communication. To bridge this gap, scientific outputs should be easier to interpret. A network-focused modeling approach is introduced to represent hydrological relationships in catchment and subcatchment and to manage related modeling solutions through flexible computational bindings. The representation is built upon mathematical category. A category is an algebraic structure that comprises "objects" linked by "arrows". It is an evolution of Petri Nets said Time Continuous Petri Nets (TCPN). It aims to display (water) budgets processes and catchment interactions using explicative and self-contained symbolism. The result improves readability of physical processes compared to current descriptions. The IT perspective hinges on the Object Modeling System (OMS) v3. The latter is a non-invasive flexible environmental modeling framework designed to support component-based model development. The implementation of a Directed Acyclic Graph (DAG) data structure, named Net3, has recently enhanced its flexibility. Net3 represents interacting systems as complex networks: vertices match any sort of time evolving modeling solution; edges correspond to their data (fluxes) interchange. It currently hosts GEOframe-NewAge components, and those implementing travel time analysis of fluxes. Further bio-physical or management oriented components can be easily added.</t>
  </si>
  <si>
    <t>7:00 - 10:00 pm</t>
  </si>
  <si>
    <t>Banquet &amp; Awards Ceremony - CSU Stadium Club (4th Floor)</t>
  </si>
  <si>
    <t>C05-7</t>
  </si>
  <si>
    <t>Jiacong Huang</t>
  </si>
  <si>
    <t>How can we develop better visualization tool for aquatic modelers? Lessons from developing an aquatic model viewer</t>
  </si>
  <si>
    <t>Spatial visualization tool is critically useful to plot and compare the spatio-temporal simulation results from various aquatic models, however, is so far not well developed for free use. In this study, a free visualization tool named Aquatic Model Viewer (AMViewer) was developed using Python programing language for plotting and analyzing the spatio-temporal data from aquatic models. AMViewer included several useful functionalities: (a) comparing the differences of simulation results (e.g., water level) from different scenarios, (b) evaluating the model fits of scenarios with available measured data, (c) extracting time series values of cells from the spatio-temporal simulation results, and (d) viewing the spatial and dynamic changes of water velocity and direction. The applications of AMViewer in hydrodynamic modelling of Lake Poyang demonstrated its potential in investigating the spatial and dynamics changes of aquatic ecosystems. AMViewer so far support the visualization of the outputs from the aquatic model of EFDC (Environmental Fluid Dynamics Code). Ongoing efforts for improving AMViewer would enhance its ability in supporting the spatio-temporal simulation results from more aquatic models. The software can be obtained by contacting the authors.</t>
  </si>
  <si>
    <t>Devon Gaydos</t>
  </si>
  <si>
    <t>Managing Forest Disease Spread with Tangible Participatory Models</t>
  </si>
  <si>
    <t>Forest diseases fundamentally diminish the health and functioning of our valuable forest resources. Landscape-scale management efforts to reduce disease spread are a priority but can be fraught with questions about how best to allocate limited resources. Management efforts can be greatly enhanced by spatiotemporal models of disease spread which allow the comparison of alternative scenarios. In many cases, however, models are developed without user-friendly interfaces or consideration of stakeholder motivations, fueling a knowledge-practice gap where better science has not necessarily lead to better management. Tangible Landscape, an open-source participatory modeling tool, has been designed to address this challenge. Stakeholders can intuitively interact with a model of disease spread by placing treatments on a physical representation of the landscape and instantly visualizing results. As a team of interdisciplinary researchers, we are leveraging this novel modeling platform to engage stakeholders battling a new, more aggressive strain of the infectious disease sudden oak death in southwestern Oregon. Through a series of participatory workshops, we are generating spatially-explicit management scenarios, evaluating how stakeholders perceive and interact with the model, and further developing Tangible Landscape as a decision support tool for disease control. Survey results from our first workshop indicate that stakeholders find this system useful for prioritizing management locations and facilitating communication amongst stakeholders. We also found that interaction with the system sparked collaborative learning amongst researchers and participants. While more testing is required, our results suggest that Tangible Landscape is a promising participatory tool for reducing the knowledge-practice gap between scientists and practitioners.</t>
  </si>
  <si>
    <t>Open source tool in R language to estimate the inference of the Fuzzy Cognitive Map in environmental decision making</t>
  </si>
  <si>
    <t>Fuzzy cognitive maps (FCMs) have gained popularity within the scientific community due to their capabilities in modelling and decision making for complex problems. However, despite the large number of papers presenting advances in mathematical formulation and applications of FCMs, along with some recent tools for this soft computing technique, there is a lack of open source tools with sufficient flexibility for modelling and inference in diverse application domains. Filling this gap, this paper presents an open source package in R programming language, called the ‘fcm’ package, which is able to do scenario analyses and to examine and estimate the inference of FCM, using the fcm.infer function. Six different inference rules (kosko, modified-kosko, rescale rule, and the clamped versions of these rules) and four threshold functions (bivalent, trivalent, sigmoid and hyperbolic tangent) are provided. This open-source package is available in CRAN and is relatively easy to use, even for less experienced users. It thus provides the opportunity for researchers in different fields to analyse their weighted matrices as FCM. This paper shows examples and visualizations to demonstrate the proposed open source FCM package for environmental modelling and decision making.</t>
  </si>
  <si>
    <t>Travis McStraw</t>
  </si>
  <si>
    <t>A Web-Based Tool for GRACE Satellite Data Processing and Visualization</t>
  </si>
  <si>
    <t>Since 2002, NASA’s GRACE Satellite mission has allowed scientists of various disciplines to analyze and map the changes in Earth’s total water storage on a global scale. Although the raw data is available to the public, the process of viewing, manipulating, and analyzing the GRACE data can be tedious and difficult for those without strong technological backgrounds in programming or other related fields. In addition, simply knowing the changes in total water storage in a particular region typically isn’t enough to plan remediation efforts as there is no indication of whether the changes in storage are occurring in the groundwater, surface water, or soil moisture (groundwater being one of the most difficult of these components to estimate). The GRACE Web-based application helps bridge the technical gap for decision makers by providing a user interface to visualize (in both map and time series format), not only the data collected from the GRACE mission, but the individual components of water storage as well. Using the GLDAS Land Surface model, the application allows the user to isolate and identify the changes in surface water and groundwater storage that makeup the total water storage quantities measured by the raw GRACE data. The application also includes the capability to upload a custom shapefile in order to perform a regional analysis of these changes allowing decision makers to aggregate and analyze the change in groundwater, surface water, and total water storage within their own personal regions of interest.</t>
  </si>
  <si>
    <t>C06-1</t>
  </si>
  <si>
    <t>Ali Tasdighi</t>
  </si>
  <si>
    <t>Edna Guevara-Rivera</t>
  </si>
  <si>
    <t>Hybrid Service Simulation Model for Circular Economy Implementation</t>
  </si>
  <si>
    <t>The Circular Economy (CE) aims to redefine products and services with a reduced-waste design that relies on renewable energy sources. In Europe and the United States, many industries have implemented the circular economy in one or more of their product cycles. However, in the literature, there are no reported cases from Mexico. In this article, we review Service-Dominant Logic (SDL) and Ecosystem Services (ES) to define the value co-creation between the elements in a CE cycle. Furthermore, we model each one of these elements, their interactions and behaviors using AgentBased Modelling (ABM) and System Dynamics (SD) aiming at the development of a simulation tool. Users of this tool will be able to make decisions, apply new policies, and visualize the advantages and consequences of applying concepts of CE before modifying the real-world scenario. In this document, we explore the literature and research frontiers concerning CE, SDL, ES, ABM, and SD, and then we propose a methodology for modeling the entities and developing the simulator as an iterative process. As future work, we will implement the proposed methodology in a case study in Mexico: the food banks in the Guadalajara Metropolitan Area.</t>
  </si>
  <si>
    <t>Water quality trading: a framework for incorporating modeling uncertainties into quantification of trading ratios</t>
  </si>
  <si>
    <t>Quantifying the water quality benefits of conservation practices (BMPs) is prone to different types of uncertainties, a big portion of which stem from application of models. These uncertainties result in biased decisions when developing water quality trading programs. While trading ratios are currently applied mainly to account for the natural variability of nonpoint sources, they are rather applied as random safety factors without considering estimates of modelling uncertainties. A Bayesian total uncertainty analysis framework is presented to assess the model estimates of the effectiveness of BMPs in reducing nonpoint source pollution. The framework entails a two-stage procedure. First, various sources of modelling uncertainties are characterized during the period before implementing BMPs. Second, the effectiveness of BMPs are probabilistically quantified during the post-BMP period. The framework was used to assess the uncertainties in effectiveness of two BMPs in reducing daily total nitrogen (TN) loads in a 54 ha agricultural watershed in North Carolina using the SWAT model. The results indicated that the modelling uncertainties in quantifying the effectiveness of selected BMPs were relatively large. Assessment of measured data uncertainty revealed that higher errors were observed in simulating TN loads during high flow events. The results were used to develop bands of uncertainty around BMP efficiencies. Trading ratios were then determined using the cumulative probability distribution functions of TN loads from the nonpoint and point sources. The results of this study have important implications for decision-making under uncertainty when models are used for water quality simulation.</t>
  </si>
  <si>
    <t>Daren Harmel</t>
  </si>
  <si>
    <t>How Clean is Clean Enough? Assessing Edge-ofField Nutrient Runoff</t>
  </si>
  <si>
    <t>Excess nutrient loading from numerous sources (e.g., agricultural and urban runoff, treatment plant discharge, streambank erosion) continue to adversely impact water resources, and determination of the cause(s) of accelerated nutrient enrichment has become a contentious and litigious issue in several US regions. This paper addresses one fundamental question “What are acceptable levels of nutrients in runoff from agricultural fields?” focusing on the field-scale where farmers and ranchers make management decisions. Not answering this question limits the effectiveness of on-farm management and policy alternatives to address agriculture’s contribution. To answer the question, some might suggest “direct comparison” with reference site data, existing criteria/standards, or measured data compilations. Alternatively, “indirect assessments” using soil test P levels, P Indices, field-scale models, or certainty programs might be suggested. Thus to provide a scientific basis for policy debate and management decisions related to nutrient runoff from agricultural fields, we evaluated “direct comparisons” with measured data from case studies and evaluated “indirect assessment” alternatives. While acknowledging that scientific challenges and practical realities exist for each alternative, we concluded that certainty programs offer the most promise for ensuring acceptable nutrient runoff and that field-scale models linked with watershed decision support tools are the most promising for assessing impacts on downstream water quality. Recognizing the reality that some nutrient loss is unavoidable from natural and anthropogenic sources, agriculture, industry, and municipalities are each encouraged to commit to implementing enhanced management where needed to minimize their sector’s contribution to excess nutrients in our Nation’s waters. This research was recently published in a special issue of the Journal of Soil and Water Conservation addressing edgeof-field monitoring on agricultural lands, as described by Daniels et al. (2018).</t>
  </si>
  <si>
    <t>Katherine DeRose</t>
  </si>
  <si>
    <t>Environmental and Economic Impacts of Producing Alternative Fuels from High Productivity, Low Lipid Algae</t>
  </si>
  <si>
    <t>As microalgae becomes a feedstock of interest for biofuels production, technologies have advanced to provide a variety of methods for both cultivation and processing. This study explores the economic viability and environmental impact of processing high productivity, low lipid content algae into biofuels using two different production pathways. The two processing pathways explored are, 1) Biochemical Processing via fermentation step to produce high value products, followed by Hydrothermal Liquefaction to produce a biocrude (B&amp;T), and 2) Thermochemical Processing via whole algal Hydrothermal Liquefaction (HTL). For a feedstock, this study considered algae harvested from an Algal Turf Scrubber (ATS), which represents a high productivity system, at the expense of a lower lipid feedstock compared to conventional algae production systems. The ATS technology is used to simultaneously clean contaminated water while producing algae for biofuels. Environmental impacts explored include greenhouse gas emission reduction from the use to algal biofuels. The two identified production pathways resulted in a greenhouse gas emissions of 6.05 g CO2-eq and -10.3 g CO2-eq per MJ fuel produced; this was compared to soybean biodiesel and conventional diesel to show a significant reduction in emissions. Techno-economic analysis was performed to determine the minimum fuel selling prices for each pathway; the results from the two production methods examined were $12.81 and $10.88 per gallon of gasoline equivalent (GGE). Multiple scenarios were considered to identify target areas for additional research, including ash and biomass cost reduction. A combination of these scenarios resulted in a minimum fuel selling price of $3.71/GGE.</t>
  </si>
  <si>
    <t>C06-2</t>
  </si>
  <si>
    <t>Saman Tavakoli</t>
  </si>
  <si>
    <t>Simulating Coupled Salinity Transport Model in an Agricultural Groundwater System</t>
  </si>
  <si>
    <t>The Lower Arkansas River Valley (LARV) in southeastern Colorado is a key resource for stakeholders in southeastern Colorado due to its valuable agriculture production. Because of a rising water table due to excessive irrigation and canal seepage, much of the soil-aquifer system in the valley has become salinized, thereby negatively impacting crop yield. High groundwater salinity loading to the Arkansas River stream network also impacts downstream areas, with saline river water diverted for application on irrigated fields. The overall aim of this project is to develop a numerical modeling framework capable of simulating the transport of salt ions within the stream-aquifer-soil system, so that current conditions of salinity can be assessed and possible remediation strategies in the region can be explored. Results of simulating the fate and transport of sulfur species (principally sulfate SO4) in a 500 km2 region of the LARV using the UZF-RT3D groundwater reactive transport model indicate that advection-dispersion processes, first-order kinetic reactions, and sources/sinks cannot account for the high groundwater SO4 concentrations and loadings to the Arkansas River. Hence, a comprehensive salinity module that can be coupled with the UZF-RT3D model and that accounts for salt ions equilibrium chemistry and precipitation-dissolution processes is being developed. Initial model testing with the nested equilibrium module will occur at the field scale, with model results compared with collected salinity data from a lysimeter site at the Arkansas Valley Research Center in Rocky Ford, CO.</t>
  </si>
  <si>
    <t>Timothy Green</t>
  </si>
  <si>
    <t>A model for the AgES (Agricultural Ecosystems Services): Concepts of simplicity versus complexity in representing spatially explicit soil-water-plant processes</t>
  </si>
  <si>
    <t>Despite the availability of interchangeable components in flexible modeling frameworks, we tend to avoid developing multiple customized models due to human limitations of managing multiple code bases, documenting different but similar models, deploying custom user interfaces, and institutional constraints on model maintenance and deployment. Thus, models grow larger and more complex as features are added for new applications. The objective of this project is to develop and deploy an adaptable model to simulate agro-ecosystems in a range of environments, while balancing simplicity versus complexity. Two facets of this balance are: 1) making process computations as simple and efficient as possible to capture environmental responses, and 2) providing appropriate complexity of the model parameters and process simulations to capture the desired features in space and time. Simplicity of use is desired even when the underlying model is very complex. The Agricultural Ecosystems Services (AgES) distributed watershed model was developed as a component-based model. Here, we demonstrate a few applications of AgES to watershed studies in semi-arid Colorado, sub-humid Iowa and tropical Brazil. AgES is used to simulate space-time patterns of soil moisture and infrequent runoff events in Colorado, tile drainage contributing to high nitrate loads in Iowa, and to assess reforestation scenarios in Minas Gerais, Brazil. These watersheds (56 ha to 581 km2 ) provide comparative studies to address model parameter complexity across various scales with different types of data and levels of spatial information. Other presentations will address aspects of AgES deployment as an internet service, advances in crop model development, and web tools for watershed delineation and data provisioning.</t>
  </si>
  <si>
    <t>Benjamin Bryant</t>
  </si>
  <si>
    <t>Progress on integrating and communicating uncertainties in robust spatial targeting for multiple ecosystem services provision</t>
  </si>
  <si>
    <t>Spatial prioritization, or spatial targeting, involves determining where to conduct or incentivize different activities on a landscape, in order to achieve a desired combination of benefits (often formalized within an ecosystem services framework). It has a long history in conservation targeting for protected areas, but is significantly more complicated when multiple actions can be considered, to achieve many objectives. And while it is somewhat straightforward to construct a formal optimization problem, there is often a significant gap between formal problem specification and results that are useful in a particular policy or decision making context, especially in light of parametric, structural, and scenario uncertainties. This talk will discuss recent advances, experiences, and tools used to address these practical complications. We present an R package (“uncertitude”) that can be used in concert with multiple spatial prioritization tools such as prioritizr in R and ROOT in python. We discuss dynamic and static decision-aiding visualizations and the computational workflows necessary to create them, including explorations of uncertainties. These are applied in multiple locations including the Tana Basin of Kenya, and the Tahoe-Truckee Watershed in the Sierra Nevada, and the ongoing work in the Central Valley of California.</t>
  </si>
  <si>
    <t>Braden Beckstrom</t>
  </si>
  <si>
    <t>Impact of Bioplastic Co-Product Production on Algal Biorefinery Sustainability</t>
  </si>
  <si>
    <t>Algae biomass has the potential to replace significant amounts fossil fuels through the production of biofuels. One major hurdle to the implementation of biofuels produced from algae has been the high price of these fuels. Hence, a major topic in the algae research sector has been the increased utilization of co-products. These additional value co-products such as animal feed, specialty chemicals, and nutraceuticals greatly increase the value of the algae biomass, reducing the cost of the produced fuel. One co-product sector that has been under explored is bioplastics. Since bioplastic production requires only the protein content of the algae, a fractionation process matches up well with the implementation of bioplastic production. Bioplastics can replace multiple products, including flexible foam, synthetic films and imitation fibers, food packaging, mulch, 3-D printing filament, and others. These products range in value from 0.3-4 $/lb, much higher than other protein uses typically investigated. This project leverages engineering process models to analyze the potential improvements in GHG emissions (g CO2 eq/ MJ), net energy ratio, and cost of fuel production ($/gal) from including bioplastics as a coproduct. Sub-process models are validated with experimental work across the entire algal value chain. Experimental data was obtained from a fractionation and growth data specific to fule-gas fed biomass. Modeling work compares traditional processing with the integration of a bioplastic revenue stream. Results show over 90% of facility revenue would come from bioplastic sales, meeting sustainable cost and renewable fuel standards.</t>
  </si>
  <si>
    <t>C06-3</t>
  </si>
  <si>
    <t>Kate O'Brien</t>
  </si>
  <si>
    <t>Engineers vs the environment: the case for ecosystem services in university education</t>
  </si>
  <si>
    <t>The concept of ecosystems services provides a powerful framework for education and environmental decision-making. Engineers have an important role to play in the sustainable management of ecosystem services, since engineers design, operate and maintain the processes, infrastructure and equipment which have the potential to damage or destroy environmental systems. However, while sustainability is a concept embraced by professional engineering organisations and taught (in some form) in all reputable engineering degrees, the concept of ecosystem services is not widely known or accepted within the profession, and therefore not considered to be a core part of engineering education. In this study, we developed a new environmental engineering course framed around the concepts of planetary boundaries and ecosystem services. The course involved quantitative calculations, systems thinking and a visit to both artificial and natural ecosystems. The students were introduced to different methods of valuing ecosystem services, and the limitations and advantages of green infrastructure. 60 % of students identified the concept of ecosystem services as one of their key learnings from the course, and concluded it was an important communication and decision-making tool for engineers. Our field trip to a local coastal ecosystem was identified by many students as a turning point in their understanding of ecosystem services. Since the concept of ecosystem services underpins many of the core elements of sustainability, we argue that it should be included in engineering curriculum. Field trips which give students the opportunity to observe ecosystem services can help make this happen.</t>
  </si>
  <si>
    <t>Ryan Calder</t>
  </si>
  <si>
    <t>Forecasting ecosystem services to guide coastal wetland rehabilitation decisions</t>
  </si>
  <si>
    <t>Sea level rise exposes economically and ecologically productive assets to tidal and extreme flooding. In California, sea level rise expected by 2100 puts half a million residents, two international airports and other key infrastructure in flood zones created by 100-year storms. Coastal wetlands dissipate tidal storm surges and buffer runoff from rain events, reducing flood risks to nearby properties. Restoring or constructing wetlands can be more cost-effective than use of levees. The value of wetlands relative to artificial structures is enhanced by added ecological and recreational benefits. Prior work has structured the evidence connecting wetland rehabilitation interventions to environmental and ecological impacts into a generalized, qualitative ‘results chain’ model. Here, we examine the case study of the marshlands around Gallinas Creek in Marin County, Calif., where sea level rise expected by 2100 will put 8,000 acres of land and 4,500 properties into flood zones created by a 100-year storm. We derive a system of equations with probabilistically distributed parameters to forecast flood-protection and ecological benefits for alternative management interventions. We model benefits from upland storm water retention, tidal storm surge dissipation and enhanced ecological productivity and recreational value in the community. The economic advantage of wetland restoration relative to development of artificial structures depends on the supply of sediments available to sustain wetland elevation relative to rising sea levels and the area available for wetland development. This tool may be adapted to guide wetland rehabilitation decisions more broadly.</t>
  </si>
  <si>
    <t>Jonathan Holt</t>
  </si>
  <si>
    <t>Predicting Family Forest Owner Decision-Making</t>
  </si>
  <si>
    <t>Family forest owners (FFO’s) play an important role in the complex interactions between development decisions and ecosystems. Determining the conditions of FFO engagement with natural systems will facilitate projections of future decision-making and subsequent ecosystem responses. We establish agent functional types (AFT’s) of landowners as a form of dimension reduction, effectively assigning individual FFO’s to a particular decision-making class, each with unique behavior rules. The objectives of this study are to (1) characterize AFT’s of New England FFO’s and (2) model AFT membership as a function of demographic and geographic data. Accomplishing (1) will establish differences in social, economic, and biophysical values between different classes of landowners. Fulfilling (2) allows for a high-resolution probability surface of AFT’s across the landscape, which can provide key input for simulation models of forest and land cover change. To characterize AFT’s we leverage a survey which was administered to New England FFO’s. The survey includes a choice experiment in which respondents indicate their willingness to cut their trees under various insect infestation scenarios. We use landowner responses to the choice experiment, as well as stated demographics and motivations, to construct 4 fundamental AFT’s in the form of a mixture model. Parcel- and town-level demographic and geographic data are then used to develop an AFT classification model. Preliminary results suggest that land-cover, road density, and population education metrics are predictive of landowner typology. The modeling framework presented here provides a representation of the geographical, sociological, economic, and ecological drivers of human-land interaction in New England.</t>
  </si>
  <si>
    <t>A Coupled Reactive Transport and Equilibrium Chemistry Model for Assessment of Salinity in Regional- Scale Groundwater Systems</t>
  </si>
  <si>
    <t>Secondary salinization is a major dilemma in many irrigated regions. Increasing salt concentrations are due principally to dissolution from subsurface formations and evaporative concentration associated with a high water table and flows that result from excessive irrigation, canal seepage, and a lack of efficient drainage systems, leading to decreasing crop yield. High groundwater salinity loading to nearby river systems in turn impacts downstream areas, with saline river water diverted for application on irrigated fields. A three-dimensional coupled groundwater reactive transport and equilibrium chemistry model has been developed to simulate the fate and transport of salt ions in regional groundwater systems. The base model is UZF-RT3D, amended with a new Salinity Equilibrium Chemistry (SEC) module to create a coupled model that simulates the distribution of major salt ions (sulfate, calcium, magnesium, sodium, and chloride, carbonate, bicarbonate) due to advection, dispersion, source/sink mixing, redox reactions, precipitation-dissolution, complexation, and cation exchange. For application in agricultural areas, the model also accounts for crop uptake, soil organic matter decomposition, and mineralization/immobilization of carbon, nitrogen, and sulfur species. It is applied to a 500 km2 agricultural area in Colorado’s Lower Arkansas River Valley, and tested against extensive data on salt ion groundwater concentrations in the soil zone and in the saturated zone of the aquifer, and groundwater salt loadings to the Arkansas River stream network. Results indicate that the model can be a useful tool in simulating salt ion fate and transport in highly-salinized aquifers, with the potential for application to other salt-affected regions worldwide.</t>
  </si>
  <si>
    <t>Yang Cao</t>
  </si>
  <si>
    <t>Habitat Analysis for the Dunes Sagebrush Lizard in Western Texas using RS and GIS Approach</t>
  </si>
  <si>
    <t>We conducted Remote Sensing (RS) and Geographic Information System (GIS) habitat analyses for Dunes Sagebrush Lizard (DSL) conservation planning. We focused on improving our understanding of the landscape-level distribution of the sand shinnery oak soil-vegetation association and terrain characters that determine occurrence of the dune-dwelling, endemic DSL. The 145,043 hectare (ha) study area included most of the occupied habitat for the DSL in Texas. First, we utilized the National Agriculture Imagery Program aerial imagery for habitat land cover classification. Five land cover types were categorized, which included sand dune, shinnery oak tree, caliche (the combination of well pads and roads), mesquite, and grass. Based on image classification results, we classified 15,664 ha as sand dunes, 40,177 ha as shinnery oak, 6,962 ha as mesquite, 6,527 ha as caliche and 75,712 ha as grass. Next, the study area’s terrain roughness (rugosity) was calculated using ArcGIS Benthic rugosity calculation tool based on the digital elevation map from National Elevation Database and Shuttle Radar Topography Mission data. Last, each land cover map and the rugosity layer were used together to calculate statistical values based on the survey grid map that describe the distribution of land cover types and the range of rugosity values in each survey grid. The results and final products of the Permit Area/Likelihood of Occurrence Map obtained from this study can evaluate how different land use scenarios may alter the probability of DSL persistence across shinnery oak sand-dune habitats in Texas. Thus, it helps guide monitoring and conservation of DSL.</t>
  </si>
  <si>
    <t>C07-1</t>
  </si>
  <si>
    <t>Stefan Reis</t>
  </si>
  <si>
    <t>Asaf Nebenzal</t>
  </si>
  <si>
    <t>Long-Term Forecasting of Nitrogen Dioxide Ambient Levels in Metropolitan Areas Using the Discrete-Time Markov Model</t>
  </si>
  <si>
    <t>Air pollution management and control are key factors in maintaining sustainable societies. Air quality forecasting is a key factor in these tasks. While short-term forecasting, few days into the future, is a well-established research domain, no method exists for long-term forecasting (e.g., what will be the pollution levels distribution in the next year), which is essential for environmental planning and management as well as epidemiological and exposure studies. This research defines long-term air pollution forecasting and presents a Discrete-Time-Markov-based model for forecasting ambient nitrogen oxides patterns. Specifically, the model provides an estimate for the chance for tomorrow’s pollution level, given today’s level. Thus, it provides an understanding of pollution’s temporal behaviour. The model was applied on two distinctive regions in Israel and Australia, giving a solid base for evaluation. The model did manage to forecast accurately the future transition probabilities.</t>
  </si>
  <si>
    <t>Modelling the effect of land cover change on local air quality</t>
  </si>
  <si>
    <t>The role of vegetation in removing air pollution from the atmosphere as a beneficial ecosystem service for human health and well-being have been quantified in a recent study for the United Kingdom’s Office for National Statistics (ONS). In this study, our estimates for the UK indicated a monetary value of ~£1 billion per annum due to the removal of fine particulate matter, nitrogen dioxides and ground level ozone by existing vegetation land cover. We will here illustrate the methodological approach chosen for this initial assessment, as well as work in progress to further refine the approach by improving the UK land cover representation in the atmospheric chemistry transport modelling (ACTM), expanding on the representation of vegetation via land cover and vegetation-specific deposition rates. Currently, the EMEP4UK (http://www.emep4uk.ceh.ac.uk/) ACTM distinguishes the following land cover types: Deciduous forest, coniferous forest, crops, seminatural, water, bare soil/desert, urban. Emerging future work is focusing on interactions between rural and urban land cover, and as a consequence requires additional levels of detail to adequately account for small area changes in vegetation types, and hence deposition parameterisations. The work presented here will apply spatial data analysis techniques in GIS, combined with health data, to generate quantitative assessments of different scenarios for land cover changes, and how these can be used to calculate the economic value of health benefits due to pollution removal by vegetation.</t>
  </si>
  <si>
    <t>Jennifer Koch</t>
  </si>
  <si>
    <t>Automated Urban Parcel Ledger Generation to Track Spatiotemporal Parcel Dynamics</t>
  </si>
  <si>
    <t>Urban population growth is expected to continue into the 21st century, bringing about drastic changes to urban landscapes across the globe. Our particular focus is to understand and evaluate urban growth patterns through parcel splitting in the Oklahoma City Metropolitan Area (OKCMA). To this end, we present the background and methodology used to develop the absent land parcel history information in the OKCMA using parcel data from the previous two years. OKCMA multiyear parcel data does not align spatially due to shifts and distortions. We developed a method to identify parent:child parcel relationships using their attribute and geometry information. This method generates two sets of indicators by searching the neighbors of each child parcel to find the most likely parent parcel and by extracting area portions of intersecting parcels. The algorithm performed well based on our initial test results, however, large-scale performance would depend on the quality of the underlying geometry and attribute information. We observe that while the current parcel data of OKCMA is useful, it is not sufficient to extract an accurate representation of parcel history or provide discussion of suggested data management practices. Based on our limited test results, our method successfully provides a historical ledger that can be used as a decision making tool for managing and enhancing multiyear parcel information.</t>
  </si>
  <si>
    <t>Simulating supply and demand of ecosystem services in support of urban planning</t>
  </si>
  <si>
    <t>Closing Session</t>
  </si>
  <si>
    <t>Urban planning traditionally has a focus on socio-economic development and accessibility. Although a healthy living environment is often mentioned as an important factor of quality of life, bringing this aspect into the planning phase is difficult. With a push for compacter, less sprawling cities, ensuring sufficient amounts of green spaces and vegetation is a challenge. The ability to demonstrate their importance by presenting the health-related ecosystem services they provide assists in bringing them into the decision-making process. We present a dynamic and spatially explicit integrated land use model applied to Greater Auckland, which simulates various urban futures and assesses the impacts of urban design and vegetation planning on the supply and demand of three vegetation-related ecosystem services: air purification, urban cooling, and provision of green spaces for leisure and recreation. Future urban development is explored using an activity-based land use model that considers socio-economic growth, accessibility, physical suitability, the preference to be near or away from certain activities, as well as planning options such as zoning and infrastructure investments. By providing information on the population and employment activities per location in addition to the land use, multifunctionality of the land use can be simulated better compared to traditional land use modelling approaches that use a simple land use classification. Ecosystem service values are calculated using dedicated components that convert the greenness of locations and the amount of green space in an area into ecosystem service quantifications.</t>
  </si>
  <si>
    <t>C07-2</t>
  </si>
  <si>
    <t>Bruno Meirelles</t>
  </si>
  <si>
    <t>Operationalizing Social Ecological Systems Resilience analysis using a Dynamic Index</t>
  </si>
  <si>
    <t>Governance of social ecological systems (SES) is a difficult task. Embracing complexity, the coupled nature of social and ecological dimensions, feedbacks and non-linearity of its attributes and the necessity of dealing with society participation in the decision process make the challenge bigger. Resilience is a growing research field that can collaborate with this discussion. Resilience is a SES feature that enhance its capacity of maintain identity under different systems changes. This work uses system dynamics theory as foundation to build a Dynamic Resilience Index. This index uses Cobb-Douglas equation to encompass several resilience attributes as biodiversity, social networks, institutions, polycentric governance and others, and combine them with ecosystem services in a integrative and system based approach. The article concludes that system dynamics is a powerful tool to embrace resilience analysis and can collaborate with the social perspectives of social ecological systems analysis.</t>
  </si>
  <si>
    <t>Tomas Liska</t>
  </si>
  <si>
    <t>Linking administrative data with modelled pollution fields to improve estimates of population exposure to air pollution in major Scottish urban areas</t>
  </si>
  <si>
    <t>Exposure to air pollution has been identified as a major risk to human health. Epidemiological studies investigating the impact of human exposure to air pollution have largely ignored the spatiotemporal variability of air pollution within urban areas and population mobility. This approach may lead to exposure misclassification and, consequently, a bias in the associated health effects. By accounting for time spent at the place of work/study in addition to the time spent at the place of residence we attempt to improve estimates of exposure to ambient air pollution (nitrogen dioxide, particulate matter, ozone) of populations and population subgroups living in Scotland’s two largest urban areas – Glasgow and Edinburgh. We also investigate how considering exposure at the place of work/study affects air pollution exposure inequality between population subgroups with high and low socio-economic status. For our analysis we link at the post code level anonymised personal data of members of the Scottish Longitudinal Study (SLS), a representative sample of the Scottish population, with air pollution concentrations generated by the Gaussian plume dispersion model ADMS-Urban. We calculate traffic related emissions from available traffic data and input them alongside gridded emissions data from other sources in the National Atmospheric Emission Inventory (NAEI) into the model to obtain concentrations in each post code (median area approximately 4000 m2 ) in the studied areas at 1 hour temporal resolution for the period of 1 year. The personal data are based on UK Census 2011 and besides home and work address post codes and deprivation score include information on occupation and hours per week worked, which we utilize to estimate the working pattern of each SLS member for a more realistic distribution of time spent in each of the two microenvironments.</t>
  </si>
  <si>
    <t>Andrew Hughes</t>
  </si>
  <si>
    <t>API-talk : How Application Programming Interfaces (API) can help model integration</t>
  </si>
  <si>
    <t>Application Programming Interfaces (API) are standard ways of passing data across networks and a suitable way to make both data and model outputs available to third parties. Model integration is the practice of joining models together to answer complex environmental questions and has six main challenges: (1) describing models and making them available, (2) coupling approaches, (3) ontologies and semantics, (4) running compositions as fast as possible, (5) quantifying uncertainty and (6) visualisation of results in an appropriate form. APIs offer the ability to make models available and can be used for model linkage or coupling. The UK Research Council funded York Urban Living Pilot (YULP) has been exploring how to use environmental models to improve urban living to underpin the York City Environmental Observatory (www.yorkopendata.org/yceo/). One of the tasks of the YULP was to investigate what model codes and their instances are available in and around the York area (Yorkshire, UK) with the aim of including them in the YCEO. However models instances were found not to be readily available, not only were metadata not published but model instances were not downloadable. The lack of model instances available led to the investigation of APIs in which a national coverage of observed environmental data and the results of weather forecast were exposed. A simple use case of when to take rowing crews of differing abilities out on the river based on the river stage and wind speed and gusting has been created. Observed environmental data from the Environment Agency of England and the UK’s Met Office (UKMO) along with weather forecasts, produced by the UKMO, have been made available using APIs. The outputs form the APIs were combined to determine when it is safe to row, as an example. The lessons learnt from using nationally available datasets and model results have been digested and extended to other environmental problems, e.g. to examine the fate and transport of nano particles from bus exhausts. The future of model integration using APIs is discussed and presented.</t>
  </si>
  <si>
    <t>Analyzing the Relationship between Climate, Vegetation Characteristics, and Water Use for the Oklahoma City Metro Area</t>
  </si>
  <si>
    <t>Oklahoma’s highly variable weather and large precipitation gradient work together with population growth and urbanization to create a landscape that is extremely vulnerable to climatic extremes. As shown by the drought in 2011-2013, Oklahoma’s municipal water supply has come under stress from additional demand. To develop sustainable natural resource supplies that support a vibrant economy with healthy citizens, we need to develop robust understanding of these complex socioenvironmental systems, which can be used to empower decision makers to effectively adapt to climate variability/change. For this purpose, we develop a spatio-temporal simulation model for the Oklahoma City Metropolitan area, which helps elucidating the relationship between climate, land use/cover, and residential water use. Major outcomes are the development of sub-models on spatio-temporal development patterns and factors driving household water use and landscape greenness. These intermediate results have already led to improved understanding of the system under study. For example, we initially expected that landscape greenness, reflecting both vegetation cover and condition, would be strongly influenced by residential water use (irrigation), which would allow the landscape to be buffered against drought and other climate stress. Contrary to this expectation, we found that climate, particularly temperature, is a much more important driver of vegetation greenness. Here, we will describe the different sub-models and our approach for combining them into one integrated model making use of the ENVISION modeling framework. We will furthermore discuss how our work can be visualized in form of story maps and how the model may help effective decision support.</t>
  </si>
  <si>
    <t>C08-1</t>
  </si>
  <si>
    <t>Ann van Griensven</t>
  </si>
  <si>
    <t>John Johnston</t>
  </si>
  <si>
    <t>Modeling the Basin-wide Impacts of Climate Change on Ecosystem Services in the Lower Mekong Basin: Water-provisioning and food production</t>
  </si>
  <si>
    <t>Ecosystem services are recognized as crucial for national economies and sustainable development in the Lower Mekong Basin (LMB), with ecological needs of rivers competing with the food security and livelihoods of more than 60 million people. We quantified water provisioning under near- and long-term climate scenarios to assess potential impacts on rice cultivation. The InVEST model (Integrated Valuation of Ecosystem Services and Tradeoffs) was selected based on its flexibility to address multiple spatial scales, the availability of regional data, and economic valuation methods. InVEST forecasted water yield, and land evaluation was used to delineate suitability classes for rice production. Pattern-downscaled climate data were generated for the LMB from selected Global Climate Models with overall drier, wetter and increased seasonality. Predicted annual water yields for 2030 and 2060, derived from a drier overall scenario in combination with medium and high greenhouse gas emissions, indicated runoff reduction of 9-24% from baseline (average 1986-2005). In contrast, increased seasonality and wetter rainfall scenarios increased annual runoff by 6-26%. Extreme drought decreased suitability of transplanted rice cultivation by 3%, and rice production was reduced by 4.2% and 4%, with and without irrigation projects, relative to baseline. Greatest rice reduction was predicted for Thailand, followed by Lao PDR and Cambodia, and was stable for Vietnam. Rice production in the LMB appears sufficient to feed the LMB population in 2030, while rice production in Lao PDR and Cambodia are not expected to be sufficient for domestic consumption due to steep topography, sandy soils and drought.</t>
  </si>
  <si>
    <t>Mingyue Zhao</t>
  </si>
  <si>
    <t>Can ecosystem services supply decrease the vulnerability of socio-ecological systems?</t>
  </si>
  <si>
    <t>Spatially explicit quantification of ecosystem services (ES) supply has been widely recognized as a key approach in ecosystem management and land-use policy making. It is widely agreeing that vulnerability of socio-ecological system is determined by the exposure, susceptibility and adaptive capacities. However, the relationship between ES supply and socio-ecological vulnerability to specific natural hazards is not well characterized. By combining ES modeling with a vulnerability framework in two distinct socio-ecological systems, we assessed whether increasing levels of ES also decrease the vulnerability to a nature hazard -- in this case tropical cyclones -- using the Pearl River Delta in China as the study area. Firstly, using geographical data and other available information (both ecological and social), we quantified typical ES (Grain Production, Soil Conservation, Water Yield, Carbon Sequestration, Outdoor Recreation) with InVEST model and spatial analysis, and then identified ES supply hotspots. Secondly, we assessed the vulnerability of socio-ecological system based on vulnerability framework, in which the variables were selected by Principle Component Analysis. Thirdly, we built the spatial coupling between ES supply and vulnerability to the natural hazards. Our results aim to find out the relationship between ES supply and the vulnerability, which could support best policy target for promoting effective contribution of ES to human wellbeing.</t>
  </si>
  <si>
    <t>Karla Locher-Krause</t>
  </si>
  <si>
    <t>Spatio-temporal quantification of wastewater irrigation impacts in agricultural systems towards suitable development: An example from the Mezquital Valley, Mexico</t>
  </si>
  <si>
    <t>Unsustainable use of natural resources reduces socioecological systems resilience and impairs their ability to provide benefits and services to communities. An integrated management approach to complex agricultural land-use systems can address not only food security but also improve the nexus between water, soil and ecosystems services management towards a sustainable development. In water-scarce areas, irrigation is a valuable management practice that could benefit from strategies such as wastewater reuse. However, the use of untreated wastewater is widely recognized as a threat to public as well as environmental health. This is the case for the Mezquital Valley in Mexico, an area in which wastewater has been used for agricultural irrigation for more than 100 years. Hence, this study intends to model the current state of the ecosystems in the area, to determine the impacts of wastewater irrigation on the socioecological systems and develop scenarios to inform decision making process. We integrated socioecological (poverty, population density, public health studies, etc.) and biophysical data (water, nutrients, soil, contaminants) using spatially explicit models (InVEST, SWATMODFLOW) to quantify and analyze the socioecological system in a spatiotemporal integrative approach. Our results indicate areas with higher concentration of pollutants also correlated with socioeconomic indices as poverty, density population, disease rate. We identified scenarios to improve the quality of life and the use of natural resources in the area. The research explores the implications of management options for the sustainable development of agricultural systems and attempted to improve the understanding of complex interactions between wastewater irrigation and socio-ecological systems.</t>
  </si>
  <si>
    <t>Brenda Rashleigh</t>
  </si>
  <si>
    <t>Modeling of Water Quality Benefits</t>
  </si>
  <si>
    <t>For assessing economic benefits of water quality, the U.S. Environmental Protection Agency (EPA) has historically focused on use/recreation values of freshwater rivers and lakes, with limited ability to value non-use in a systematic way. Recently, three offices within EPA have worked together to develop a water quality benefits modelling framework to support improved quantification of the economic benefits of aquatic environmental changes nationwide. The approach combines six water quality parameters, from either measured data or watershed modelling output, into a weighted water quality index, to spatially represent water quality under baseline and policy scenarios. The spatial distribution of water quality improvements is combined with a multiple regression model of water quality valuation studies to estimate the per household Marginal Willingness to Pay. Model output is combined with spatially explicit demographic data (income and household numbers) to estimate total benefits. The modelling platform replaces ad hoc approaches, and expands benefits coverage to the national scale. We present example applications of marginal and total willingness to pay for rivers and for a lake located in northeastern USA.</t>
  </si>
  <si>
    <t>C09-1</t>
  </si>
  <si>
    <t>Supporting Exploratory Decision Making of Water, Energy and Food Nexus Innovations under Deep Uncertainty</t>
  </si>
  <si>
    <t>Water, Energy and Food (WEF) systems exhibit great complexity and are particularly challenging to manage sustainably and in an integrated fashion. Historical sector boundaries and disparate commercial/political agendas may impede the introduction of sustainability initiatives and innovations. Methods to support an explorative decision making process given a range of uncertain future scenarios are needed, as is clear and objective identification of significant impacts on the wider WEF system. Furthermore such methods, if better understood, could be widely adopted. We combine Agent Based Modelling (ABM) and Multi Criteria Analysis (MCA) to assess alternative patterns of action within a given sustainability initiative context. The focus of this study is Anaerobic Digestion (AD), for which effective spatial patterns (number and size of AD facilities) and diffusion rates are sought. The operation of the AD solutions are modelled under various possible future states of world, capturing a fuller depiction of the problem space and hence facilitating more robust decision making. The future state scenarios related to WEF systems have been constructed, based on extensive desk-based research. We will present the results of a Lincolnshire, UK case study where we consider factors such as household recycling habits, feedstock production, capital, operational and transport costs. Effectiveness is assessed via a set of indicators measuring impact and benefits on WEF nexus function. Tangible benefits relate less to what is produced than what is avoided e.g. landfill emissions, fossil fuel usage, chemical fertiliser demand, and irrigation (pumped water). MCA is used to rank alternative solutions within a scenario, based on decision criteria weightings. Sensitivity analysis is used to reveal issues of uncertainty or instability within the parameter space. Understanding the possible consequences for ABM dynamics is important due to the difficulty in estimating parameter values from literature.</t>
  </si>
  <si>
    <t>Introducing an interactive Global Water Scarcity Atlas</t>
  </si>
  <si>
    <t>Water scarcity is an important concept within the Food-Energy-Water (FEW) nexus, underpinning security of supply of all three resources, and directly connecting to sustainable development targets related to drinking water (6.1), water use and scarcity (6.4), water resource management (6.5) and ecosystems (6.6). We introduce a new interactive Global Water Scarcity Atlas intended for water analysts and researchers to gain a better understanding of water scarcity as an issue, and explore how water scarcity has developed globally, how it is projected to change in the future and what actions can be taken to cope with scarcity. The design of the website combines an introduction to water scarcity concepts with visualisations of global datasets and interactive scenario analyses using global water models in order to help bridge scales and perspectives within a holistic global view. At a basic level, water scarcity is introduced as concerning four issues: heavy water usage leading to “water stress”, difficulty in meeting human needs (“water shortage”), changes to the water cycle due to water use, and sharing of scarce water. Interactive scenario analyses notably allow the user to test the effect globally of climate change, diet change, food loss reductions, and water use efficiency improvements. It is hoped the atlas will continue to be updated to reflect the state of the art, and will help in taking global connections into account in decision making related to the FEW nexus.</t>
  </si>
  <si>
    <t>Nicholas Giles</t>
  </si>
  <si>
    <t>Towards a Stakeholder-driven Planning Approach for Adaptation and Resilience in Food, Energy, and Water Sectors</t>
  </si>
  <si>
    <t>As resources (e.g., water and land) become increasingly constrained and uncertain with growing populations, changing climate, and changing policies, inclusion of adaptation strategies in the management of natural resources is rapidly becoming a necessity. A major challenge in planning for adaptation at a basin-wide scale is coordination within the multiple food, energy, and water sectors that use common natural resources. Adaptation actions made by one sector may inadvertently impact availability and/or quality of natural resources used by other sectors as well as systems within the sectors. Hence, it is important to identify critical interconnections between sectors that share natural resources and relevant actions that may have the capability to increase and/or decrease resilience of linked systems to both sudden and chronic changes. Furthermore, long term planning for adaptation requires identification of a set of actions over time (i.e., adaptation pathways) for multiple sectors and decision-makers that result in increased resiliency of individual sectors and improved system-wide wellbeing for multiple socio-economic factors. While in theory, optimization of a set of actions for maximized resiliency and robustness is not exceptionally difficult; in practice, formulation and implementation of a system-wide and multi-sector optimization of adaptation pathways faces significant challenges, particularly engaging key sector stakeholders. This study demonstrates a “bottom up” and stakeholder-driven approach to formulating an adaptation planning problem for multiple sectors. The approach combines stakeholder engagement techniques with a multidisciplinary design optimization framework to develop adaptation pathways for food-energy-water stakeholders and systems in a northeast Oregon basin dominated by irrigated agriculture and stressed by declining groundwater levels. The resulting set of adaptation pathways identifies interdependencies between sectors and provides stakeholders with a wide set of options to aid in system-wide adaptation, as well as overcome coordination barriers that currently limit adaptation planning. The results also illustrate key innovations in creating an effective stakeholder outreach and engagement for interdependent food, energy, and water systems.</t>
  </si>
  <si>
    <t>John Little</t>
  </si>
  <si>
    <t>A tiered, system-of-systems architecture to assess and enhance sustainability</t>
  </si>
  <si>
    <t>Although the concept of sustainability has long been recognized as essential for the future of humanity and the integrity of the resources and ecosystems on which we depend, developing and implementing a comprehensive approach to achieving sustainability remains a major challenge. In particular, sustainability needs to be assessed and enhanced across many societal systems, informing the design of solutions that take into account the complex and uncertain nature of the individual systems and their interrelationships. To meet this challenge, we propose a novel tiered architecture for assessing and enhancing sustainability with the following critical attributes: a comprehensive definition of sustainability that meets the essential needs of human and ecological systems; a component-based, systems-level conceptual framework that can couple a wide range of relevant systems using a causal, modular, system-of-systems approach; a tiered structure with different levels of abstraction combined with down-scaled orientors and up-scaled indicators that establish a systematic connection among the tiers; the ability to make robust decisions in the face of deep uncertainty; and the systematic integration of multiple knowledge domains and disciplines. The implementation of the proposed unifying architecture represents a daunting challenge that may take decades to fully accomplish, but the goal of achieving sustainability will itself play out over similar timeframes, and much can be gained by working toward a tiered, system-of-systems architecture for assessing and enhancing sustainability. Indeed, many societal problems could be approached in a similar fashion including resilience, the food/energy/water nexus and the problem of interdependent infrastructure systems.</t>
  </si>
  <si>
    <t>C09-2</t>
  </si>
  <si>
    <t>Michael Strauch</t>
  </si>
  <si>
    <t>Land sparing or sharing or something in between? Multi-objective land use optimization based on scenario analysis.</t>
  </si>
  <si>
    <t>As the UN Sustainable Development Goals on energy, food security, water and ecosystems are closely interlinked, integrated modelling approaches are required to support the dialogue about impacts, priorities and choices of future land use. Our study builts upon the land sparing vs. land sharing debate addressing both agriculture and conservation goals in response to land use intensity, composition and configuration. We used the process-based Soil and Water Assessment Tool (SWAT) to simulate agricultural yield, stream flow and water quality for the 140 km² Lossa catchment in Central Germany. To capture biodiversity, we developed statistical (random forest) models predicting the breeding habitat of 13 bird species. SWAT and the bird habitat models were applied to stakeholder-defined land use scenarios referring to either land sparing or land sharing or business-as-usual for the year 2030. The scenarios differ in terms of land use and agricultural management, e.g. crop composition, fertilizer application and tillage practices, as well as in the amount of linear elements such as tree rows, hedges and filter strips. Among the scenarios, land sharing has been evaluated best for providing bird habitats and water in good quality. However, this came at the cost of a significantly decreasing gross agricultural margin. Furthermore, we coupled our models with a genetic algorithm (NSGA-2) to explore pareto-optimal land use strategies where the different scenarios can be spatially combined. Preliminary results indicate numerous solutions which might improve the provisioning of ecosystem services (agricultural yield, water quality) and biodiversity (bird habitat) at the same time.</t>
  </si>
  <si>
    <t>Mani Rouhi Rad</t>
  </si>
  <si>
    <t>Integrating Hydrologic, Agronomic, and Economic Modeling to Evaluate the Impacts of Groundwater Conservation Policies in the Ogallala Aquifer Region</t>
  </si>
  <si>
    <t>The Ogallala Aquifer provides irrigation water for agricultural producers across eight Midwestern US states. Declining groundwater levels across the region have catalysed interest in managing groundwater extraction. The common pool nature of the aquifer means that gains to limiting groundwater extraction should exist, though the costs and benefits likely differ substantially across space. Characterizing this heterogeneity can aid policymakers and managers in identifying areas where management efforts have the potential to yield the most gain. Despite this, relatively little research has examined heterogeneity in groundwater management policy impacts. We develop a hydro-agro-economic modelling framework to estimate the short- and medium-run impacts of groundwater conservation policies. The model links profit-maximizing producer planting and irrigation decisions to crop growth and aquifer drawdown across each well in the study area. A crop model (DSSAT) provides estimates of the relationship between crop growth and water use, conditional on crop choice, well yield, soil type, total acres planted, and weather over a growing season. At the time of planting, the producer does not know the weather with certainty and is assumed to choose crop management practices and soil moisture targets to maximize expected profit. Optimal irrigation quantities resulting from daily weather realizations provide pumping volumes to a linked regional SWAT-MODFLOW model. The model is applied to Finney County, KS where initial findings illustrate considerable heterogeneity in the impacts of groundwater conservation policies.</t>
  </si>
  <si>
    <t>Peter Chen</t>
  </si>
  <si>
    <t>Sensitivity analysis of techno-economic factors in algal biofuel production</t>
  </si>
  <si>
    <t>Techno-economic analyses of current algal biomass production technologies typically value biomass at $450 to $500 per dry ton of ash-free dry weight (AFDW). However, in order to make algal biomass production economically favorable, the purchase price needs to be reduced by more than half based on current conversion technologies. Often, the most significant factor considered in driving biomass cost down is through biomass productivity improvements. This study leverages a detailed open raceway pond (ORP) growth model and an algal biorefinery model to define a sustainable biomass cost and what is required to achieve this goal in terms of the growth system. Two downstream conversion pathways are considered in this bottom-up analysis: 1) Baseline: ORP coupled with a hydrothermal liquefaction (HTL) process to produce a biodiesel precursor and 2) High Value Pathway: ORP followed by a protein extraction with HTL of the residuals, which adds a highvalue protein product to the analysis. Preliminary results with the baseline HTL process show that a minimum biomass selling price of $253/ton AFDW is required to meet the DOE goal of $3 per gallon of gasoline equivalent (GGE). Even as productivity is increased, oft-overlooked effects of other costor logistically-prohibitive factors, such as co-location of CO2, open-channel fluid delivery, raceway pond liners, etc., can severely affect the viability of biomass production from a techno-economic standpoint. The results from this analysis illustrate where significant investment in realistically improving these parameters is required for algal production systems to reach the DOE milestone of $3 per GGE.</t>
  </si>
  <si>
    <t>Peter Struss</t>
  </si>
  <si>
    <t>A Uniform Model Library and Knowledge-based Decision Support for Water-Energy-Food NEXUS Projects</t>
  </si>
  <si>
    <t>In preparation of a planned Indo-European Project on water-energy-food NEXUS we develop an integrated modeling and knowledge-based decision support tool. The foundation is provided by a uniform modeling paradigm named process-oriented modeling. A process is a generic, elementary phenomenon that contributes to the dynamics of a complex system and is represented as an association between preconditions for its activity and the resulting effect. The goal is generating a library of the relevant processes in the domain, covering not only natural (rain, evaporation, etc.) and technological ones (oxidation, flocculation, …), but also construction and agricultural activities, social, economic, and governance processes. This library is the input to two steps in the decision support: situation assessment (semi-)automatically constructs a causal account for given observations as a configuration of instantiated processes, while solution/remedy proposal extends the situation with interventions that produce intended effects and given objectives. The intention is supporting research on and deployment of NEXUS solutions in several ways: the library is meant to establish a growing repository of domain knowledge that can be shared by different projects and researchers. Fed with information about the local conditions, objectives, available resources etc., a decision support system supports the choice of appropriate technologies. For an established solution, the decision support is provided to those who operate the plant, esp. in the case of abnormalities, which appears important to non-expert operators in distributed solutions. We illustrate the approach with a principled structuring of the knowledge base and examples of processes and the configuration of governance structures.</t>
  </si>
  <si>
    <t>C09-3</t>
  </si>
  <si>
    <t>Firouzeh Taghikhah</t>
  </si>
  <si>
    <t>Effects of price and availability on consumer behaviour towards sustainable food</t>
  </si>
  <si>
    <t>In recent years, sustainable food products have incrementally penetrated the shopping basket of families owing to the health, quality and environmental issues. Motivated by the increasing importance of sustainable agricultural practices, this paper examines the market share of the organically produced food in comparison to the conventional food and evaluates the impact of consumer choices on the environment. With the aim to gain an insight into the consumer preferences and consumption behavior, a simulation model combining system dynamics and agent-based modelling methods is developed for exploring two competing food products – one grown organically and the other one using conventional practices. A combination of different advertising techniques is adopted to stimulate the willingness of consumers to buy products. Usually, the products would be replaced by the same brand when the food is consumed; however, if organic product is not available due to delays in supply chain or/and if its price exceeds the willingness to pay of the customers, a product switch might take place. The model can help to understand the behavioral and environmental patterns of food consumers and to find optimal combinations between price signals and sustainability messages (‘infomercials’). The model is driven by a survey of customer preferences and sustainable practices related to ecocertification and labelling systems. Our sustainable food market simulation provides information for farmers assisting them in conversion towards environmentally-friendly practices and for market analysts who analyze the purchase decisions of organic consumers, the dynamics of demand, and track the inventory levels for food with and without sustainable certification. This will also inform the consumers about the environmental impact that their choices can have.</t>
  </si>
  <si>
    <t>Seyed Mohammad Hossien Tabatabaie</t>
  </si>
  <si>
    <t>Developing an integrated model for food-energywater nexus in the Pacific Northwest, USA</t>
  </si>
  <si>
    <t>With growing populations and the changing climate, the importance of food, energy, and water (FEW) security has become a global issue. The competition for natural resources has caused the recognition of FEW nexus concept in which the interdependency between FEW sectors is taken into account for the effective management of resources with an enhanced understanding of underlying dynamics. In this context, developing an integrated model supported by a comprehensive quantitative framework is necessary. Although there are numerous studies on FEW nexus, limited research has been done on developing mathematical equations to model the FEW nexus. The goal of this study was to develop an analytical framework to model the interdependency between FEW sectors and implement the model using historical data sets from the Columbia River Basin in Oregon/Washington, USA. This basin plays a central role in the prosperity of the food, energy, and water sectors in the Pacific Northwest. In this study, the time-variant Input-Output framework was used to model the FEW nexus. We used the standard Leontief function in which the technical coefficient matrix was broken down into technology and allocation matrices. Technology matrix remained constant while the allocation matrix was varied with each time step. Optimal allocation matrix coefficients were determined using a multicriteria objective function in a multidisciplinary optimization framework. Planning time horizon was set for one year while the decision implementation time horizon was set to a week for performing optimization. All the modeling and analysis was done using MATLAB and python scripts. This framework can be used to identify strategies for optimal resource use under uncertain climate, policy and economic environments.</t>
  </si>
  <si>
    <t>Andrew Bell</t>
  </si>
  <si>
    <t>Examining livelihoods shifts due to sea-level rise via the MIDAS (Migration, Intensification, and Diversification as Adaptive Strategies) model</t>
  </si>
  <si>
    <t>Among the myriad impacts of sea-level rise, one set of impacts on livelihoods relates to the shift in freshwater, brackish water, and saltwater agriculture that will be possible in coastal areas. In South and Southeast Asia, Bangladesh and Vietnam are notable in particular for the growth of shrimp aquaculture as an adaptation to changes in salinity. However, while Vietnam has developed a clear and well-attended system of agro-ecological zoning, Bangladesh’s management of salinity is less developed. Conflicts arise among farmers sharing surface water systems over the use of sluice gates and the flow of fresh or salty water, with many farmers losing their capacity to produce as saline water for shrimp damages the rice potential of their fields. Using the MIDAS (Migration, Intensification and Diversification as Adaptive Strategies) agent-based modeling framework, I examine how differences in access to alternative income sources and differences in expectations for future water performance shape different paths of adaptation to sea-level rise in these contrasting agroaquacultural environments.</t>
  </si>
  <si>
    <t>Marthe Wens</t>
  </si>
  <si>
    <t>Simulating dynamic drought adaptation behaviour of agricultural stakeholders using Agent-Based Models</t>
  </si>
  <si>
    <t>Increasing climate variability and changing socio-economic conditions are expected to exacerbate agricultural drought risk in many parts of the world. Current risk assessments, however, do not elegantly incorporate emergent adaptation strategies and therefore fall short in their representation of vulnerability dynamics. Adopting a socio-hydrological framework allows modelers to simultaneously consider the temporal and spatial extents of meteorological and hydrological factors and dynamic human behavior. In our research, we use spatially-explicit agent-based models to investigate how humans respond to perceived drought risk and ultimately impact the hydrological system, in hopes of deriving a clearer understanding of future agricultural drought risk. Agent-based models offer a promising analytical tool to simulate autonomous, nonlinear, dynamic human decision making within an evolving hydrological or bio-physical model. Our research focuses on the application of three socio-hydrologic agent-based models: (1) in rural Kenya (2) in California’s Central Valley and (3) in northern Italy. These case studies illustrate not only how this strategy can be implemented in unique locations with varying data accessibility, adaptive capacity, and institutional values, but also how explicit inclusion of local behavior results in widely variable adaptive strategies and resulting risk.</t>
  </si>
  <si>
    <t>Yugandhar Sarkale</t>
  </si>
  <si>
    <t>A Modified Approximate Dynamic Programming Algorithm for Community-level Food Security Following Disasters</t>
  </si>
  <si>
    <t>In the aftermath of an extreme natural hazard, community residents must have access to functioning food retailers to maintain food security. Food security is dependent on supporting critical infrastructure systems, including electricity, potable water, and transportation. An understanding of the response of such interdependent networks and the process of post-disaster recovery is the cornerstone of an efficient emergency management plan. In this study, the interconnectedness among different critical facilities, such as electrical power networks, water networks, highway bridges, and food retailers, is modeled. The study considers various sources of uncertainty and complexity in the recovery process of a community to capture the stochastic behavior of the spatially distributed infrastructure systems. The study utilizes an approximate dynamic programming (ADP) framework to allocate resources to restore infrastructure components efficiently. The proposed ADP scheme enables us to identify nearoptimal restoration decisions at the community level. Furthermore, we employ a simulated annealing (SA) algorithm to complement the proposed ADP framework and to identify near-optimal actions accurately. In the sequel, we use the City of Gilroy, California, USA to illustrate the applicability of the proposed methodology following a severe earthquake. The approach can be implemented efficiently to identify practical policy interventions to hasten recovery of food systems and to reduce adverse foodinsecurity impacts for other hazards and communities.</t>
  </si>
  <si>
    <t>C10-1</t>
  </si>
  <si>
    <t>Sybil Sharvelle</t>
  </si>
  <si>
    <t>Effects of Water Conservation and Reduced Imports on Urban Landscapes in Los Angeles</t>
  </si>
  <si>
    <t>Los Angeles faces a future of reduced imported water availability. As a result, many local agencies are promoting water conservation, enhancing local water supply sources, and funding “cash for grass” programs. Such residential water conservation efforts could have long-term effects on the existing urban tree canopy, while choices for resulting landscapes after replacing lawns can vary widely. Using a model of integrated water management (Artes) that simulates water supplies, conservation, and local reliance opportunities across hundreds of water agencies, we assessed how maximizing local water supply could affect water demand expectations. Results demonstrate that indoor water demands (residential, commercial, and industrial), current urban tree canopy needs, and low-water use landscapes could all be supported through a supply regime that is predominantly reliant on local water supply sources. Water conservation, along with enhancing local stormwater capture and water reuse, are key to this potential future. Real-world impediments, such as the complexity of regional water management, existing access to groundwater rights and even offerings of plant nurseries, all affect the capacity for regional progress towards goals.</t>
  </si>
  <si>
    <t>Tallen Capt</t>
  </si>
  <si>
    <t>Urban Demand Forecast Modeling: A Systematic Approach to Modern Modeling and Forecasting in El Paso</t>
  </si>
  <si>
    <t>Modern day water management operators make decisions based on understanding future demands in the short, medium, and long-term time frames. The application of the many sociological, environmental, and policy driven components to how water is used in a city can be disaggregated into individual components using a multi-method modeling approach. Using a mechanistic modeling method and four data sets, regional temperature, regional precipitation, historic water production values, and historic population, combined with unique constants that describe city behavior can form a universal method for characterizing and modeling city water usage. For the city of El Paso using this methodology water predictions can be made with a R2 value of .94 and .98 for predicting on a daily time scale and monthly time scale 5 years into the future. With the ability to predict water demands into the future pressure forces can be applied to the system to observe changes. System pressures include changes to amount of precipitation, temperature fluctuations, policy changes, cost of water changes, and sociological stresses. After applying these stresses, a 5-year prediction of peak day demand, daily demand, and monthly demand can be made to assist in expansion, modification, and long-term planning of water treatment facilities.</t>
  </si>
  <si>
    <t>Giovana Batista</t>
  </si>
  <si>
    <t>Characterization of urban water use and evaluation of water conservation strategies using the Integrated Urban Water Model in Sao Paulo, Brazil</t>
  </si>
  <si>
    <t>The pressure over water resources in urban areas, especially in developing countries, is of great concern when considering population growth, climate change and land use changes. Sao Paulo is one of the largest urban agglomerations in the world and is located in Southeastern Brazil. Reservoir levels used for water supply to over 12 million people in the city, not including the Metropolitan Region, suffered a severe drop in 2014 and 2015. The magnitude of this event served as warning for society, government and utilities and raised discussions about strategies for water demand compliance in urban areas and enhanced local water resources management. The Integrated Urban Water Model (IUWM) is a web-based tool with a mass balance approach and a GIS interface that uses land use, climate and demographics data for water demand forecasting and evaluation of conservation scenarios that could reduce demand for potable water. IUWM applicability to Sao Paulo aims to characterize urban water demand and estimate the impact of conservation strategies, such as graywater use and roof runoff catchment. Initial results show a promising application of the model outside of the United States, presenting a good model performance at estimating water demand. In addition, there was a positive correlation of reservoir levels with water demand during the available time series and seasonal trends were also observed during pre and post reservoir water level drop, even though the water demand did not reach previous values in the post drop period.</t>
  </si>
  <si>
    <t>Michael Neale</t>
  </si>
  <si>
    <t>Identifying optimal water conservation and reuse strategies using an urban water demand model for a selection of U.S. cities with distinct climatic conditions and land cover characteristics</t>
  </si>
  <si>
    <t>Understanding urban water demand under varying climatic conditions, land use change and population growth is critical for municipal water supply planning. The Integrated Urban Water Model (IUWM) is a mass balance municipal water use and forecasting tool that quantifies residential, commercial and outdoor irrigation demands. In addition, IUWM simulates indoor and outdoor conservation strategies, and has explicit capacities to evaluate the potential for water reuse and recycling from graywater, wastewater, and stormwater runoff. Water demand in cities is influenced by regional climate factors, development patterns and water use behavior. This study investigates the effects of alternative water demand reduction strategies under varying climatic, growth, and land use change scenarios. The IUWM model was calibrated for a selection of cities in the U.S. with distinct climatic conditions and land cover characteristics. The performance validity of the model was evaluated at city block group to municipal scales. A global sensitivity analysis method was used to understand the primary drivers of water use across the study cities. A suite of water reuse and conservation scenarios were simulated in IUWM to identify effective demand reduction strategies that can counterbalance population growth. This study also developed methods for estimating residential landscape area using remotely sensed high resolution satellite imagery. As a result, the model performance for outdoor irrigation demand improved considerably.</t>
  </si>
  <si>
    <t>C10-2</t>
  </si>
  <si>
    <t>Ehsan Madadi-Kandjani</t>
  </si>
  <si>
    <t>Generating residential water demand profiles through EPANET plugin development</t>
  </si>
  <si>
    <t>In this work, we develop a plugin within the EPANET UI environment that syntactically generates diurnal demand patterns (DDPs) for residential households. Increasing deployment of advanced metering infrastructure has enabled water utilities to achieve improved monitoring of water consumption at a household level, which supports the management of municipal water systems through minimizing technical and physical losses and developing more precise simulation models. Characterizing residential DDPs and understanding the factors that influence their temporal variability is central for assessing the impact of population dynamics, socio-economic changes, and conservation strategies on urban water infrastructure. Modern inexpensive water meters provide water consumption at fine temporal resolution (~min) and enable the development of data-driven models to simulate DDPs. Several factors affect the magnitude and shape of demand profiles including household (e.g. number of people per household, socio-economic status) and appliance features (e.g. volume and frequency of use of individual fixtures). In this work, we develop a plugin that, based on the input provided by the user about household and respective appliance characteristics, synthetically generates DDPs using a data-driven model. The suggested algorithm is validated by comparing the simulated results to the available metered data. Several data sets are provided within the developed plugin. Furthermore, the user has the flexibility to upload custom data and to calibrate the algorithm to the specific data set. The developed plugin enhances the current capabilities of EPNAET and provides a framework for further development and contribution within the new EPANET UI.</t>
  </si>
  <si>
    <t>Tylor Bayer</t>
  </si>
  <si>
    <t>Building an Open Source Modeling Community for EPANET</t>
  </si>
  <si>
    <t>Over the past 4 years alone, there have been over 3000 peer reviewed papers regarding the extension of EPANET’s modeling capabilities and using the current modeling tools in novel ways. Countless professionals outside of academia also use EPANET as part of their regular workflow, building and analyzing water distribution networks in urban settings. The US Environmental Protection Agency (EPA) recognizes that the success of EPANET since its first stable release in 2008 is largely due to active participation from regulatory, academic, consulting, owner/operator, vendors, and other institutional partners. We are involved in creating web based platform and collaborative environment to support this model user community where these individuals and entities can collaborate and share methods and ideas that will accelerate the advancement of the technology and the application thereof. Providing a central model repository is an integral part of building a software community. We are using HydroShare as the core component of this model repository to archive and share EPANET model implementations together with complete metadata to allow third party users to explore and learn from other's EPANET model setups. We are using the Tethys Platform web application development framework to create a user interface to allow users to search the HydroShare repository of models and quickly visualize model design (i.e. a pipe/node network) and its associated metadata. This presentation will discuss the design and development of the EPANET community web portal together with the adaptation of HydroShare as an EPANET model repository and our Tethys Platform based web app for exploring, visualizing, and accessing existing models stored in the model repository. Our Tethys-HydroShare integration for this purpose serves as a potentially insightful example of integration of web services based architectures to facilitate communities of modelling experts.</t>
  </si>
  <si>
    <t>C10RT</t>
  </si>
  <si>
    <t>C10 Round Table Discussion</t>
  </si>
  <si>
    <t>C11-1</t>
  </si>
  <si>
    <t>Andrea Sulis</t>
  </si>
  <si>
    <t>Jan Sitterson</t>
  </si>
  <si>
    <t>An Overview of Rainfall-Runoff Model Types</t>
  </si>
  <si>
    <t>This paper aims to inform the audience of the strengths and weaknesses of various rainfallrunoff models. Runoff plays an important role in the hydrological cycle by returning excess precipitation to the oceans and controlling how much water flows into water systems. Water resource managers use runoff data from models to help understand, control, and monitor the quality and quantity of water resources. Access to runoff data can be time consuming and restrictive. The goal of the USEPA’s Hydrologic Micro Service (HMS) project is to develop a collection of interoperable water quantity and quality modeling components that leverage existing internet-based data sources and sensors via a web service. Each component may have multiple implementations, ranging from coarse to detailed levels of physical process modeling. Each rainfall-runoff model contains algorithms that control the calculation of runoff. Models can be categorized by the structure and spatial processing of these algorithms into empirical, conceptual, physical, lumped, semi-distributed, and distributed models. Several runoff models, including SCS Curve Number, Hydrological Simulation Program-Fortran, and Penn State’s Integrated Hydrological Modeling System, are described, providing information to determine which best suits the modeling objective.</t>
  </si>
  <si>
    <t>A Survey of Precipitation Data for Environmental Modeling</t>
  </si>
  <si>
    <t>There is always a challenge of obtaining the “best” data to inform environmental models. Here we present different types of available precipitation datasets while detailing temporal and spatial resolution, potential errors in the dataset, and optimal performance scenarios. Our goal is to inform modelers of the various types, resolutions, and sources of precipitation data available for environmental modeling. Precipitation is the main driver in the hydrological cycle and modelers use this information to understand water quality and water availability. Environmental models use observed precipitation information for modeling past or current conditions, while simulated data are used to predict future conditions as well as recreate historic conditions. Several precipitation datasets and data generation methods such as National Climatic Data Center (NCDC) rain gauges, National and Global Land Data Assimilation (NLDAS, GLDAS), Next Generation Weather Radar, and Stochastic Weather Generators are described, giving their strengths and weaknesses. USEPA’s Hydrologic Micro Services (HMS) project has developed a collection of interoperable water quantity and quality modeling components that leverage existing internet-based data sources and sensors via a web service. The precipitation component of USEPA’s Hydrologic Micro Service (HMS) will provide the information and data from multiple sources through the web service for modeling purposes.</t>
  </si>
  <si>
    <t>Rodrigo Maia</t>
  </si>
  <si>
    <t>Evaluation of ensemble inflow forecasts for application in reservoir management in flood situations</t>
  </si>
  <si>
    <t>This paper describes the process of analysis and verification of ensemble inflow forecasts to the multi-purpose reservoir of Aguieira, located in the Mondego River, in the centre of Portugal. This process was performed to select and validate the reference inflows for a reservoir management model with flood control function. The ensemble inflow forecasts for the next 10 days’ period were generated forcing a hydrological model with quantitative precipitation forecasts from the High-Resolution Model (HRES) and the Ensemble Prediction System (EPS) of the European Center for Medium-range Weather Forecasts (ECMWF). Due to the uncertainty of the ensemble forecasts, a reference forecast to make operational decisions in the management of reservoirs and to take protection measures from floods was proved necessary. This reference forecast should take into account the proximity of the various forecasts performed for the same period and the adherence to the corresponding observed data. Thus, taking into account the conclusions derived from the evaluation process of the consistency and the quality of the ensemble forecasts, the reference inflow forecast to the Aguieira reservoir was defined by the maximum value of the ensemble in the first 72 hours of the forecast period, and by the 75th percentile in the following hours (from 72 to 240 hours).</t>
  </si>
  <si>
    <t>Censored continuous simulation for flood estimation</t>
  </si>
  <si>
    <t>The understanding of flood risk relies on accurate estimation of flood exceedance probability. This is often a challenging task in estuarine regions, as estuarine floods are often caused by multiple processes, such as storm surge and riverine floods. Failure to consider the dependence between multiple flood drivers can significantly under-estimate flood risk. Multiple methods exist for estimating probability of floods in estuarine regions, including traditional flood frequency analysis, continuous simulation, and recently proposed event-based design variable method. Each method has its own advantages and limitations. Flood frequency analysis is the simplest method; however, it requires long term, good quality of flood data at locations of interest, which often do not exist. Continuous simulation can fully account for the dynamic interaction between different flood drivers; however, the large computational effort required often makes it infeasible for real-world applications. Finally, the eventbased design variable method, although being efficient, assumes static tail-water and therefore cannot fully account for the dynamic interaction between flood drivers. Consequently, this method will always lead to conservative estimation of flood levels. This study proposes a censored continuous simulation approach for flood estimation, which is based on the fact that floods are relatively rare events and flood data from most of the time series record are often not used for flood probability estimation. Therefore, these “no-flood” periods can be “censored out” in the simulation process. This censored continuous simulation approach has the advantages of continuous simulation, which considers the dynamic interaction between flood drivers. It also reduces the simulation time significantly compared to full continuous simulation by simulating mainly the “flood events” of interest. The application of this approach is demonstrated through a case study in Western Australia.</t>
  </si>
  <si>
    <t>C11-2</t>
  </si>
  <si>
    <t>Large-scale groundwater modelling of the UK : creation of return period-based groundwater surfaces</t>
  </si>
  <si>
    <t>Groundwater flooding in the UK affects 100,000s of properties and in the winters of 2000/1 and 2013/14 caused widespread disruption. The groundwater flooding which occurred during these winters affected transport links for many weeks or months as well as threatening water supply and waste water treatment infrastructure. Groundwater flooding as a phenomena is mainly related to the chalk outcrop in southern England. To predict how groundwater flooding affects properties with respect to increased flood risk a methodology that creates groundwater surfaces with given return periods has been developed. Its basis is a numerical groundwater model of the chalk aquifer for England, stretching from Yorkshire down to Dorset (525 kilometres). Given the model size, the hydraulic conductivity (K) distribution is parametrised using a relationship between distance to river and size of river (mean flow). A relationship is developed for K and distance to river as well as mean flow based on two parameters. These parameters are calibrated using pumping test data and river geometry / flow summaries for four areas of the chalk outcrop. The groundwater flow model is then calibrated for the period 1962 to 2014 against groundwater hydrographs. Annual maxima are used to create head vs return period relationships at every model node at the chalk outcrop. Various approaches, i.e. Gumbel are chosen depending on the best fit with the annual groundwater head maxima. Groundwater heads at each model node for the requisite return period (30, 75, 100, 200, 250, 500, 1000 years) are then used to create groundwater surfaces. These surfaces are then combined with a surface water model to simulate overland flow, for which flooded extent is modelled. The modelling workflow from recharge model driving the groundwater model through to creating the return period defined surfaces is described and results presented. It is believed that this is the first large-scale groundwater model to simulate groundwater flooding and so the challenges overcome during the process are summarised.</t>
  </si>
  <si>
    <t>Uncertainty in mapping flood hazard in Coghinas Basin</t>
  </si>
  <si>
    <t>Water supply and flood mitigation are examples of reservoir utilization for beneficial purposes in reducing shortages, and for prevention and reduction of damages, respectively. Previous papers have recently presented an integrated approach composed of a water system simulation model (WARGI-SIM), which can simulate reservoir operation and a hydrodynamic model (HEC-RAS 2D) for its impacts to flood inundation within a river basin. For hydrodynamic simulations in floodplains, the state-of-the-art approach consists of 1D/2D modelling where generally the 1D model is used for flow routing along the open channel of river and the flow routing along the floodplain is performed using the 2D model. Within the framework of the original shallow water equations (SWE), simplified versions of SWE are the kinematic and diffusion equations. The choice of the model to be used (fully dynamic SWE, diffusive wave, kinematic wave, 1D or 2D, etc.) depends also on the available input data. The focus of this study is to extend the previous research of model and parameter uncertainty to the 2D model code HEC-RAS. HEC-RAS 2D has been applied in the framework of the above integrated approach to the Coghinas river basin (Sardinia, Italy) that is the pilot basin where the Sardinian Region Administration has to develop the Flood Risk Management Plans (FRMP), as required by EU and National legislation. The paper also investigates the impact of uncertainties on mapping flood hazard in the Coghinas basin that is a crucial phase in FRMP to select flood mitigation measures.</t>
  </si>
  <si>
    <t>Jayantha Obeysekera</t>
  </si>
  <si>
    <t>Approaches for Hydrologic Designs and Adaptation for Extreme Events under Nonstationarity</t>
  </si>
  <si>
    <t>Infrastructure built for protecting communities from the impacts of extreme events have largely been designed based on concepts such as return period and risk assuming stationarity. In view of the increased attention to the effects of anthropogenic and climate variability and change, traditional methods of hydrologic designs are being extended to deal with nonstationarity. This has attracted attention of national and international agencies, research institutions, academia, and practicing water specialists, which led to developing new techniques that may be useful in those cases where there is good evidence and attribution of nonstationarity. We review the various techniques proposed in the field and point out some of the challenges ahead in future developments and applications. These methods are applied and compared using two examples of increasing floods and extreme sea levels. In addition, the effect of uncertainty introduced by the projection of nonstationarity into the future along with potential options for dealing with it are discussed. The importance of developing adaptive pathways based on flexible designs is also emphasized.</t>
  </si>
  <si>
    <t>Louis Celliers</t>
  </si>
  <si>
    <t>Dan to upload</t>
  </si>
  <si>
    <t>Assessing the vulnerability of informal settlements in the context of rapid urbanization and climate change using participatory systems mapping in Durban, South Africa</t>
  </si>
  <si>
    <t>Rapid urbanization and climate change collectively increase the vulnerability of poor urban communities to flooding, undermining urban resilience. It is therefore critical to identify and deepen our understanding of the main variables, and the complex interactions between them, which produce and shape the vulnerability of poor urban communities to natural hazards. It is also important to reflect on how communities organize themselves in response to floods and how they adapt to them. Identifying factors which undermine or support their efforts in responding to floods is also helpful in policy making for urban resilience. To develop this understanding, it is necessary to conduct detailed research at the local scale. However, this raises the question of how knowledge produced through empirical research in particular places, which identifies, understands and maps these variables of vulnerability and risk, can be scaled up to form generalizable understandings and principles which contribute to global policy making and change. This paper aims to contribute to this knowledge by applying participatory systems mapping a particular case study of an informal settlement in Durban, to elucidate how this detailed empirical research can contribute to broader theoretical knowledge on urban vulnerability and resilience in the face of climate change and rapid urbanization. The informal settlement chosen represents similar conditions as we might find in other growing urban areas in the global south.</t>
  </si>
  <si>
    <t>C11-3</t>
  </si>
  <si>
    <t>Antonio Annis</t>
  </si>
  <si>
    <t>A hydrogeomorphic algorithm and its performance with varying DEM resolution and stream order for large-scale floodplain mapping</t>
  </si>
  <si>
    <t>Floodplains are well-distinguished and unique landscape features within river corridors that are often characterized as district flat areas. Identifying floodplain areas is important for understanding both flood risk to humans and hydro-ecologic processes. Several hydrogeomorphic DEM-based floodplain delineation algorithms have been developed in the last decade that are useful for delineating floodplains in large, ungauged basins. However, the lack of calibration and validation datasets constitutes a challenge for hydrogeomorphic floodplain modellers that need to carefully evaluate optimal model parametrization before applying floodplain modelling at large scales. In this work, a hydrogeomorphic floodplain mapping algorithm is used to evaluate the sensitivity of floodplain delineation results to DEM resolution, model scaling parameters, and location within a river network. The model is evaluated using the Italian Arno river basin as case study. Floodplain areas from the hydrogeomorphic model are compared to standard flood hazard maps in the Italian Arno basin as well as other simplified geomorphic floodplain mapping methods. Results show that the calibration of the model can be restricted to one scaling parameter due to linear dependency of the parameters. In addition, smaller optimal values for the scaling parameters are associated with higher stream orders in a river network. This work shows the impacts of parametrization on the model performances, paving the way for a larger scale analyses of floodplain delineation models.</t>
  </si>
  <si>
    <t>Sean McFeely</t>
  </si>
  <si>
    <t>Automated Flood Risk Communication</t>
  </si>
  <si>
    <t>Unlike traditional hydrodynamic models, FLDPLN has no dynamic, or time dependence. It is a static model driven purely by topographic data. A static floodplain characterized by a floodwater depth is similar to a sustained flood inundation extent. It is made dynamic in execution. FLDPLN computes a range of flood depths from a base flood elevation for one or more stream segments in a floodplain. The results are stored for quick access to estimate flood inundation. Currently, six FLDPLN models for riverine urban drainages have been developed and integrated into a mapping system. The system creates and displays flood inundation maps for historical events, simulations and near realtime conditions based on USGS and NWS river gage stage heights. This study specifically seeks to automate a process to determine a range of flood stage heights for a given structure in a floodplain, relate the stage heights to flood frequency and damage and output a customized flood risk report. The goal of the report is to help home owners and home buyers better understand flood risk and feel more informed and confident about flood insurance decisions. The long-term goal of the study is a quick and affordable methodology to enhance and supplement existing flood risk communications for citizens, home owners, home buyers, realtors, insurance companies and governmental agencies around the world.</t>
  </si>
  <si>
    <t>C11RT</t>
  </si>
  <si>
    <t>C11 Round Table Discussion</t>
  </si>
  <si>
    <t>C12-1</t>
  </si>
  <si>
    <t>Mojtaba Sadegh</t>
  </si>
  <si>
    <t>A new approach to model suspended sediment load: Stochastic prediction and uncertainty estimation</t>
  </si>
  <si>
    <t>We introduce a parsimonious and stochastic model rooted in multivariate probability theory and Bayesian network to describe the relationship between Suspended Sediment Load (SSL) and river discharge. Erosion, transport and deposition of sediments are key ecosystem functions that shape the face of the Earth. Sediment transfer forms global geological cycle and global geochemical cycling, and influences marine and coastal ecosystem functioning, as well as evolution of deltas, coastal landforms and landscape. A majority (70-90%) of sediment load of different rivers around the globe is delivered during the high-flow/flood events. Understanding and quantifying the nonlinear relationships between river discharge and sediment delivery, however, is a challenge. In this study, we identify influential modes of sediment delivery in different rivers, and employ them for prediction of sediment load dependent on river discharge. We define 70th percentile of historical river discharge as threshold for high-flow events, and model the correlation structure between discharge volume and SSL extracted from high-flow events. The proposed framework draws sample from the joint probability distribution of SSL and river discharge, and conditions marginal distribution of SSL on discharge volume. This model relaxes the need for a detailed description of physical properties of the watershed and climatic forcing, and explores the critical information about the watershed sedimentation processes that are stored in historical data for prediction purposes. The proposed model is probabilistic, an approach which accurately represents the stochastic nature of sedimentation processes at the watershed. We test this framework for seven major rivers in the U.S., results of which show promising performance to predict SSL and its likelihood given different discharge levels.</t>
  </si>
  <si>
    <t>Fatemeh Aliyari</t>
  </si>
  <si>
    <t>Quantifying Water Availability in the South Platte River Basin Using SWAT-MODFLOW</t>
  </si>
  <si>
    <t xml:space="preserve">The South Platte River Basin (SPRB) in northeastern Colorado is experiencing acute water resources competition between sectors of agricultural, municipalities and industry, with this competition increasing annually due to changes in population, land use, and climate patterns. In the semi-arid  river  basin, which encompasses  an area of 72,000 km2 area, conjunctive use of surface water and groundwater is required, which often leads to groundwater depletion. Competition between urban and agricultural areas intensifies this  exploitation as surface water rights  are sold to growing municipalities. In this study, the recently developed SWAT-MODFLOW coupled  hydrologic model is modified for application to large managed river basins, with a specific application to the entire area of the SPRB. Specific modifications include the linkage of groundwater pumping to irrigation practices, and  a  change  in  the  code  to  handle  the  large  number  of  SWAT Hydrologic  response  units  (HRU) required for a large river basin with numerous land uses and soil types. SWAT  handles land surface and soil zone processes, whereas MODFLOW handles groundwater flow and  all sources and sinks (pumping,  injection,  bedrock  inflow, canal seepage, recharge areas, groundwater/surface  water interaction),  with  recharge  and stream  stage  provided  by  SWAT.  The  model  is  tested  against groundwater levels and stream discharge and is used to quantify available groundwater and surface water  throughout SPRB for water resource management projects. Trends  in  groundwater depletion also will be explored. </t>
  </si>
  <si>
    <t>Zaichen Xiang</t>
  </si>
  <si>
    <t>Developing a hydro-agronomic model for assessing groundwater depletion in the Ogallala Aquifer Region</t>
  </si>
  <si>
    <t>The Ogallala Aquifer Region has experienced declining groundwater levels over the past half-century due to groundwater withdrawals for irrigated agriculture exceeding mean annual recharge. To assess management strategies for groundwater use sustainability while maintaining crop yield, a hydro-agronomic model is presented that links the agricultural systems model DSSAT with the 3D groundwater flow model MODFLOW. The modeling system applies a suite of DSSAT simulations over a geographic area, with one DSSAT simulation for each cultivated field. Daily irrigation depths as specified by DSSAT are converted to pumping rates for MODFLOW, with simulated saturated thickness then used to constrain irrigation pumping rates for DSSAT during the following growing season. Python coding is used to 1) convert DSSAT output to MODFLOW pumping rates and modify input files for MODFLOW; and 2) process MODFLOW output to compute saturated thickness, update well capacity for each pumping well, and modify input files for all DSSAT simulations. The model is applied to Finney County, Kansas, which has experienced significant groundwater level declines in recent decades. The model includes 1,861 cultivated fields, consisting mostly of corn, winter wheat, sorghum, and alfalfa. Irrigation is supplied by 2,290 pumping wells. The MODFLOW model is based on a Kansas Geologic Survey MODFLOW model, with pumping rates replaced by those estimated from the DSSAT simulations. The model is tested against a large network of monitoring wells. The tested model will be used to explore the most reasonable groundwater use strategies that maintain economic prosperity and crop yield.</t>
  </si>
  <si>
    <t>A Web-based Healthy Watersheds Assessment Framework</t>
  </si>
  <si>
    <t>The U.S. Environmental Protection Agency Office created the Healthy Watersheds Program to highlight protection of high quality waters. Assessment of healthy watershed characteristics can be made with many publically available national scale datasets. These individual health indicators, like percent natural land cover, can be combined into sub-indices for categories, like landscape condition, and combined for a total watershed health index. When these indices are standardized, it allows a comparison of watersheds, which is useful for selection of ecologically sensitive watersheds for protection or impaired watersheds for restoration programs. Past healthy watershed assessments have compiled watershed scores at the catchment level. This study focuses on the assessment of the 12- digit hydrologic unit code (HUC12) scale. A decision support system was developed using the webbased GIS platform, the Environmental Resources Assessment and Management System (eRAMS), which enables rapid healthy watershed assessments. The system includes innovative capacities for access and retrieval of national scale datasets, multi-criteria decision analysis, and report generation.</t>
  </si>
  <si>
    <t>C12-2</t>
  </si>
  <si>
    <t>Distributed hydrologic modeling: lessons learned from a probabilistic appraisal of various rainfallrunoff modeling methods in a mixed land use watershed</t>
  </si>
  <si>
    <t>A Bayesian total uncertainty assessment framework, which explicitly accounts for various sources of modeling uncertainty, was employed to compare the performance of different rainfall-runoff methods within the distributed hydrologic model SWAT in a mixed-land use watershed. While the models were trained for streamflow estimation only at the watershed outlet, the performances of the models were compared at different stream locations within the watershed. At the watershed outlet, the empirical Curve Number (CN) method had a slightly better, but not significant, performance in terms of streamflow error statistics. Similar results were obtained for the predominantly forested and agricultural tributaries. However, in tributaries with higher percentage of developed land, the physically-based Green and Ampt (G&amp;A) outperformed the CN method in simulating streamflow based on various performance metrics. In general, the 95% prediction intervals from the models with G&amp;A method covered a higher percentage of observed streamflow especially during the high flow events. Using 95% prediction interval for estimated flow duration curves, results indicated that the models with CN methods underestimated high flow events especially in tributaries with highly developed land use, while generating overall higher water yields. The results of this study have important implications for selection of appropriate rainfall-runoff methods within complex distributed hydrologic models particularly in mixed-land use watersheds. In the present study, while CN and G&amp;A methods in the SWAT model performed similarly at the outlet of a mixed-land use watershed, G&amp;A captured the internal processes more realistically.</t>
  </si>
  <si>
    <t>Ibrahim Demir</t>
  </si>
  <si>
    <t>Flood AI: An Intelligent Systems for Discovery and Communication of Disaster Knowledge</t>
  </si>
  <si>
    <t>The National Research Council report in 2012 puts forth a vision of a nation that is resilient to extreme events by the year 2030. The report highlights the importance of data, notes existing gaps in information, and acknowledges the need to address these challenges, suggesting that every individual should have access to the risk and vulnerability information they need to make their communities more resilient. Recent breakthroughs in sensor networks and remote sensing technologies greatly facilitate this process and allow scientists to gather large-scale high-resolution datasets on the environment, water quality, and weather conditions. Most of these datasets are shared through custom interfaces and technical formats for limited stakeholders, making it difficult for the public or other non-targeted groups to effectively access and understand the data. Advancements and new information technology techniques are making it possible to manage, analyze, and present large-scale environmental data and modeling results acquired from various sources on the web. This project presents an intelligent knowledge and communication framework, Flood AI, to improve societal preparedness for flooding. The framework is based on a knowledge engine using voice recognition, artificial intelligence, and natural language processing. The knowledge engine is based on a generalized ontology for disasters with a primary focus on flooding. It utilizes the flood ontology and concepts to connect user inputs to relevant knowledge discovery channels on flooding by providing a data acquisition and processing framework utilizing environmental observations, forecast models, and knowledge bases. Communication channels of the framework includes web-based systems, agentbased chat bots, smartphone applications, automated web workflows, and smart home devices. Diversity of communication channels allows opening the knowledge discovery for flooding to many unique use cases.</t>
  </si>
  <si>
    <t>Hadi Heidari</t>
  </si>
  <si>
    <t>An Analytical Framework for Assessing Water Shortage Vulnerability under Nonstationary Supply and Demand Conditions</t>
  </si>
  <si>
    <t>Climatic changes combined with land use change and rapid population growth can increase the vulnerability to water shortage in water scarce regions. Nonstationary water supply and demand conditions pose planning and management challenges. This study presents a methodology to assess water shortage vulnerability at the municipal level under nonstationary conditions. The City of Fort Collins, Colorado, U.S., was used as the test bed for demonstration of the framework. Water shortage and drought characteristics were explored by simulating responses from a coupled process-based modeling system with bias-corrected climate data and water use scenarios. The Soil and Water Assessment Tool model was used to simulate the hydrologic response of the City water supply watershed under climate change scenarios. Similarly, water demand for the municipal region was estimated using the Integrated Urban Water Model. The future climate data were obtained from the CMIP5 dataset, and subsequently downscaled for meteorological stations in the region using the Quantile Mapping technique combined with a rigorous temporal (i.e. monthly to daily) downscaling approach. Vulnerability to water shortage and resiliency of the water system were then evaluated as a function of the frequency of water demand exceeding water supply. Changes in drought characteristics – i.e. duration and intensity from current conditions (1986-2015) to mid-century conditions (2035-2064) were examined. The proposed framework can be used to assess alternative mitigation and adaptation strategies to improve the resiliency of municipal water supply systems under uncertainty.</t>
  </si>
  <si>
    <t>Daniel Abrams</t>
  </si>
  <si>
    <t>Moving toward a real-time model of groundwater/ surface water interactions in two heavily irrigated systems</t>
  </si>
  <si>
    <t>The drought of 2012 taught us two things about water supply in Illinois: 1) many areas in the state had at-risk water supplies, while others were remarkably resilient and 2) there was a need for more rapid analyses of water resources in periods of extreme stress. To this end, we have established a real-time monitoring network of both groundwater and surface water elevations in the most heavily irrigated county in the state, which also happens to be one of the most resilient water supplies. Furthermore, we have established a monitoring network near the Illinois State Water Survey campus where transducer data can easily be downloaded. This system has much less irrigation than the real-time study area but much larger responses to seasonal pumping due to the confined nature of the aquifer. Using this observed data, we have developed a head-specified MODFLOW model with very fine stress periods that is quickly updated using a Python script and run via the groundwater flow modeling package FloPy. This modeling framework allows for the rapid simulation and animation of different groundwater and surface water conditions in the two study areas. It has been developed with the goal of providing real-time analyses delivered in a web interface, although this work remains ongoing, and is intended to be deployable to other at-risk aquifer systems. Furthermore, capturing the real-time dynamics of the hydrogeologic system will assist in understanding the fate and transport of contaminants, and particularly nitrate.</t>
  </si>
  <si>
    <t>C12-3</t>
  </si>
  <si>
    <t>Standardizing Cropping System Data for Integrated Agricultural Resource Assessment</t>
  </si>
  <si>
    <t>Approximately 40 percent of the land in the United States is farmland, about 370 million hectares. Farmers cultivate 158 million hectares, making daily decisions to improve the productivity of their land. Through technical assistance program providers and agricultural retail consultants, they use several tools to assess the sustainability of their operations, analyzing soil health, water management, agricultural chemical inputs, energy use, among other concerns. These tools currently provide more than 1 million assessments annually on farm fields across the country, including models and metamodels estimating water and wind erosion, soil organic matter trend, farm fuel use, nutrient and pesticide loss potentials, nutrient balance, PM10 air particulates (dust), soil carbon and nitrogen sequestration. The tools operate from common national soil and climate data. Central to on-farm analysis is the cropping system applied by the farmer. With many programs and initiatives supporting assessments overall, standardizing cropping system data becomes crucial, focused on the farmer’s crop rotation, the operations applied on the ground, and the basis for management inputs to the suite of tools. We define a Conservation Resources (CR) cropping system as a series of events, each event having a date and farming operation. An operation may associate to a crop or amendment. From this simple structure, we associate tool-specific input parameter sets to the core entities. The underlying CR database contains ~25,000 cropping system templates across 75 crop management zones, ~550 farming operations, and 118 crops. We provide a suite of data web services fetching data for running the tools</t>
  </si>
  <si>
    <t>Patricia Ann McKay</t>
  </si>
  <si>
    <t>Consideration of the Human Dimensions in SocioEcological Systems</t>
  </si>
  <si>
    <t xml:space="preserve">The cause of most of our environmental or ecosystem problems are humanly constructed, rooted in the culture and structure of our decision making. Western cultures evolved from mental models of humans being exogenous and able to control our natural environment. This historic view has been challenged by post normal science that views socio-ecological system SES problems as complex, interdisciplinary, with uncertain facts, disputed values, high stakes and the need for urgent decisions. Poor performance or system failure is often the result of limited human and humanly constructed institutions to fully understand and holistically manage dynamic and complex functionally linked systems that produce their own patterns of behavior. Human constructs often succumb to the archetypical system failures or traps described by Donella Meadows. The resilience of an SES program requires the actors who are inextricably functionally linked to the system design and any policy that is derived from it to possess the capacities to transcend many innate or ingrained socio-psychological approaches to complex SES problems. Therefore, SES models that do not adequately account for the human dimension and human roles within the SES are not sufficiently holistic to overcome archetypal system failures. Most human dimension SES research is theoretical rather than empirical or focuses on the human impact on the environment – not the human capacities necessary to avoid system failures. Our initial work developed a diagnostic tool that tested 70 literature based competencies. The tool was tested to determine its ability to capture perceived characteristics of decisions that align with systems thinking, and participatory and network based problem management. The study population were practitioners associated with Michigan’s environmental contamination cleanup and redevelopment program. The results of this research indicate that the exploratory tool was reliable and valid. Longitudinal data of key competencies showed increased ratings by panel members correlating with field validated outcomes – significant increases in environmental risk reduction.at contaminated sites. The respondent and the field reported data aligns with the diagnostic tool’s premise that with improved decision quality, SES outcomes should improve. We continue to delve deeper into the development and testing of sociopsychological diagnostic parameters and system thinking assessment tools to support improved SES system modeling analysis, discourse, deliberation and SES implementation. Understanding and incorporating the human dimensions and their limitations within a SES system should improve the functionality among the actors, system modelers and decision makers – avoiding archetypical traps. </t>
  </si>
  <si>
    <t>Colin Bell</t>
  </si>
  <si>
    <t>An integrated decision support tool (i-DST) for urban stormwater management: Model framework and recent developments for grey-to-green infrastructure scenario testing</t>
  </si>
  <si>
    <t>Accurate estimation of the performance and life cycle cost of stormwater infrastructure alternatives is important for municipalities prioritizing potential projects that can meet multiple objectives. These objectives include water quality permit compliance, reduction of stormwater runoff and peak flows, and maximization of additional environmental and social benefits provided by the infrastructure. This work gives a brief overview of an integrated decision support tool, called i-DST, that is currently being developed to estimate the capability of different infrastructure alternatives to meet these objectives. The i-DST framework leverages the hydrology, water quality, and optimization routines of the EPA System for Urban Stormwater Treatment and Analysis INtegration (SUSTAIN), but also includes modifications such as a new graphical user interface, the ability to simulate grey stormwater infrastructure techniques in addition to green, and post-processing algorithms to compute and visualize additional environmental life cycle impacts and social co-benefits. This work summarizes the general framework of i-DST, and demonstrates some of the added functionality. Additionally, this work applies a preliminary version of the i-DST to an urban watershed in Los Angeles, CA to evaluate the tradeoffs between cost, peak flow reduction, and metals load reduction for different distributed grey and green infrastructure scenarios. Model output is then put into a multi-criteria decision analysis matrix to demonstrate how the i-DST assists municipalities in their decision making process.</t>
  </si>
  <si>
    <t>Tyler Dell</t>
  </si>
  <si>
    <t>An introduction to the modeling framework and outputs of the Community-enabled Life-cycle Analysis of Stormwater Infrastructure Costs (CLASIC) tool</t>
  </si>
  <si>
    <t>Limited funds require many decision makers in the municipal environment to make difficult decisions in regard to stormwater programs. Many communities are trying to receive the most return on their investment in stormwater technologies by selecting technologies that can confer multiple environmental, social and economic benefits. There is a balance that is being sought by decision makers in using traditional gray infrastructure and newer green infrastructure for stormwater management, and the balance is being found through comparing costs of adopting each type of technology. The Water Environment &amp; Reuse Foundation (WE&amp;RF) is leading a project intended to provide communities with a tool that takes into account the costs associated with planning, designing, acquiring, constructing, operating, maintaining, renewing, and replacing stormwater infrastructure. Additionally, the tool seeks to identify co-benefits that are achieved by various types of stormwater infrastructure while quantifying performance of the infrastructure. The results are expected to increase confidence in comparing benefits and costs of stormwater infrastructure alternatives using tools based on cost, design, and performance data sets with a peer-reviewed model. During this presentation, the modeling framework and potential outputs of the CLASIC tool will be presented for feedback from the modeling community.</t>
  </si>
  <si>
    <t>C12-4</t>
  </si>
  <si>
    <t>Keith Paustian</t>
  </si>
  <si>
    <t>Farm-scale full GHG accounting with the COMET-Farm tool</t>
  </si>
  <si>
    <t>The COMET-Farm system is an integrated web-based platform, for quantification and assessment of conservation scenarios in whole farm, ranch, and forest plot greenhouse gas (GHG) emissions, using tate-of-the-art computation methods but in an environment that enables farmers, ranchers, and foresters (as well as ag consultants and land management agency personnel) to manage their data and produce high-quality estimates and reports of their emissions, and the GHG reduction potential of conservation practices. COMET-Farm includes five estimation modules: soil and biomass related (field-based) emissions, livestock emissions, agroforestry emssions, forestry emissions, and energy emissions. For field-based emissions, the system includes a full spatial interface that allows management to be specified for individual fields and pastures (and subdivided by within-field soil type using Web Soil Survey). Biomass CO2 and soil CO2 and N2O emissions/removals are calculated dynamically using the DayCent simulation model, with optional empirical models for biomass stocks in agroforestry systems. Livestock emissions, for enteric CH4 and CH4 and N2O emissions from manure management are estimated from empirical models using basic livestock characteristics or with more detailed information on feeding regimes. Agroforestry greenhouse gas balance is calculated using regional regression models based on the U.S. Forest Service Forest Inventory and Analysis (FIA) database, and calculates carbon sequestered due to plant growth and losses from tree removals. Other emission source categories, including biomass burning, liming and urea applications are included in the system. Scenarios for different farm.-types and management systems are presented and emission estimates are compared to results from relevant field experiments.</t>
  </si>
  <si>
    <t>Amy Swan</t>
  </si>
  <si>
    <t>COMET-Planner: Carbon and Greenhouse Gas Evaluation for USDA-NRCS Conservation Practice Planning</t>
  </si>
  <si>
    <t>Conservation planners must assess a range of environmental, agronomic and economic impacts of implementing conservation practices on farms. While environmental impacts such as soil erosion control, improved soil quality, reduced nonpoint source pollution and a number of other sitespecific benefits are currently considered, conservation practices may also have significant climate benefits, through carbon sequestration and/or reduction of greenhouse gas (GHG) emissions. If conservation planners wish to incorporate greenhouse gas impacts in their planning process, they will need access to quick, easy-to-use tools to assess greenhouse gas impacts of conservation practices on farms. COMET-Planner (www.comet-planner.com) was developed to provide generalized estimates of GHG impacts of adoption of USDA National Resources Conservation Service (NRCS) conservation practice standards in a simple, web-based platform. Conservation scenarios were modeled in COMETFarm, a whole farm and ranch carbon and greenhouse gas accounting system based on USDA entityscale quantification methods, across a range of agricultural management, climate and soil types within Major Land Resource Areas (MLRA). Mean carbon sequestration and emission changes (CO2, N2O and CH4) associated with USDA-NRCS conservation practice adoption were estimated by MLRA. Results are provided to users via the web interface and a detailed methods report.</t>
  </si>
  <si>
    <t>Yao Zhang</t>
  </si>
  <si>
    <t>The integrated COMET-WQ tool for crop tield water quality assessment</t>
  </si>
  <si>
    <t>A new development of the COMET-Farm platform (originally designed for farm and ranch carbon and greenhouse gas accounting) now includes the APEX (Agricultural Policy / Environmental eXtender) simulation model for water quality assessment at farm/small watershed scale. This webbased tool uses a geospatial graphical user interface (GUI) to help agricultural producers, land managers and other users identify their fields/area of interest and compare the impacts of different management scenarios on nitrogen and phosphorus losses, sediment losses, and crop yields in addition to the carbon and greenhouse gas accounting in the original COMET-Farm decision support tool. The platform provides a number of spatial databases, including for soil, hydrologic, weather, and baseline management conditions, which together with user inputs, are used to build the APEX model inputs and run the model ‘on-the-fly’. The tool simulates the implementation of USDA-NRCS recommended conservation practices (e.g. buffer strips, conservation tillage, improved crop rotations) to estimate environmental benefits and ecosystem services. A case study in the US Corn Belt is used to demonstrate the application of this tool.</t>
  </si>
  <si>
    <t>C12RT</t>
  </si>
  <si>
    <t>C12 Round Table Discussion</t>
  </si>
  <si>
    <t>C14-1</t>
  </si>
  <si>
    <t>Joyce Wu</t>
  </si>
  <si>
    <t>An environmental modelling approach sheds new light on a thorny problem: gender inequality in science</t>
  </si>
  <si>
    <t>Much has been written and said about gender inequality in Science, Technology, Engineering and Mathematics (STEM): documenting the phenomenon, proposing a myriad of causes, debating possible solutions, and, most frequently, asking why is progress so slow? In this study, we propose that gender inequality in STEM is not just one problem, but a collection of interconnected, poorly defined problems for which there are no definitive solutions. Sound familiar? The same challenges characterize other wicked problems, such as those faced in modelling and managing socio-ecological systems. Like ecosystem health, gender equality has multiple valid definitions and no single indicator of success. Not only is there no clear solution, there is also no one cause: both gender inequality and poor ecosystem health arise from feedbacks and interactions between processes across a range of spatial and temporal scales. Drawing on this analogy, we propose that the adaptive management cycle provides a suitable framework for tackling gender inequality in science, by navigating between the twin perils of oversimplification and drowning in complexity. The first step in adaptive management is modelling and understanding the system: defining which aspect of the problem is the priority, while recognizing the complex, fragmented nature of the issue, and the many (sometimes conflicting) values involved. In this transdisciplinary project, we argue that a similar approach is needed to cut through the current tangle, and define a clear path forward for tackling the issue of gender inequality in science.</t>
  </si>
  <si>
    <t>Grace Villamor</t>
  </si>
  <si>
    <t>Understanding the gender dimension of foodenergy-land security nexus in rural Ethiopia: an agent-based model approach</t>
  </si>
  <si>
    <t>This research focused on the development of a gendered agent-based model to investigate gender dimensions of the food-energy-land nexus in the rural highlands of Ethiopia. This includes the specific roles of men and women that may reduce or enhance synergies among food-energy-land nexus resources, and their specific responses to modern bioenergy interventions to address energy crises. Furthermore, the model was applied to explore whether the introduction of modern bioenergy would improve quality of life for both men and women. The modelling process included the calibration of existing sub-models, such as forest yields, to highlight the dependency of rural households on traditional energy sources. The study results suggest that increasing access to modern bioenergy such as biogas and bioethanol produced in biomass digester for rural farm households, particularly women farmers can increase crop production and enhance food security. However, increased available labour to women resulting from the adoption of biogas digesters will not necessarily enhance quality of life.</t>
  </si>
  <si>
    <t>Erin Wilkus</t>
  </si>
  <si>
    <t>Resilience in eastern and southern Africa ’s farming systems</t>
  </si>
  <si>
    <t>Sustainable intensification of agriculture can support multiple resilience-related, Sustainable Development Goals (SDGs), including the end of poverty and hunger under climate stress. Sustainable intensification practices (SIPs; e.g., crop residue retention, no till, use of fertilizers, improved varieties, and crop rotations with legumes) have been promoted with these aims in mind. The objective of the study is to identify drivers of resilience and the influence of alternative SIPs for three types of stress seasons (dry, normal and wet) among socioeconomically diverse households, from five eastern and southern African countries. Two resilience attributes – precariousness (i.e. the likelihood of food insecurity), and resistance (i.e. yield variance) – were derived from data on households’ primary food sources (crop production, livestock production and food purchases). Socioeconomic and biophysical modelling approaches (APSIM, www.apsim.info) were used to assess food security outcomes and quantify the impact of alternative SIPs on resilience measures based on timebound panel survey data from 2010, 2013 and 2015 and long-term climate records. Food security was disproportionally low among households that experienced dry growing conditions, cultivated less land and had more household members. APSIM modelling showed that SIPs increased cereal and legume yields, and yield variability under these conditions, thereby increasing the likelihood of food security but decreasing resistance for vulnerable households. Although SIPs were especially effective at increasing food security for at-risk communities, SIP adoption was especially low among these households. Efforts to identify and address barriers and trade-offs associated with the adoption of different SIPs has potential to substantially improve food security resilience for at-risk communities.</t>
  </si>
  <si>
    <t>Joyce Wu, Susan Cuddy</t>
  </si>
  <si>
    <t>Fit for Purpose and Transformative?: A case study of gender integration into international environmental modelling projects</t>
  </si>
  <si>
    <t>A marriage of social and environmental science requires compromise and adaptation. Within the context of gender integration into international environmental modelling projects, the challenge is how to bring about lasting organisational and personal cultural change within the project teams, at the same time embedding principles of gender justice and equality within project activities. At the Commonwealth Scientific and Industrial Research Organisation (CSIRO), we are implementing an Australian Government funded program, Sustainable Development Investment Portfolio (SDIP), in South Asia. SDIP aims to improve water, food and energy security in the region, with improved livelihoods, women’s empowerment and gender equality among its key outcomes. CSIRO’s role in SDIP is primarily river basin planning and water modeling. However, gender integration goes beyond a ‘technical fix’, and requires meaningful reflections and adaptations to ensure good practices, polices and values. In this paper, we will outline the processes undertaken (including trials and errors) of CSIRO SDIP journey of gender integration.</t>
  </si>
  <si>
    <t>C14-2</t>
  </si>
  <si>
    <t>Susan Cuddy</t>
  </si>
  <si>
    <t>Stephanie Paladino</t>
  </si>
  <si>
    <t>What' s an "actor"? What's a "system"? Breaking knowledge down to build it up again in collaborative socio-ecological modeling of the Rio Grande/Rio Bravo Basin.</t>
  </si>
  <si>
    <t>Environmental modeling of complex human-environment dynamics faces many challenges, including key conceptual and methodological questions of what to model, at what scale, and what constitutes relevant data or knowledge. Given this complexity, socio-ecological modeling increasingly calls for collaborations that bring together different knowledge sets, both multi-disciplinary and of the actors in the environment to be modeled. A key challenge, however, is that collaborators bring to the exercise different epistemological, methodological, and experiential frameworks. In addition, modeling platforms themselves impose particular structures on ways of knowing particular problems. To help advance socio-ecological modeling, we describe a collaborative process among social scientists and modelers to explore different water and land management scenarios in the transboundary Rio Grande/Rio Bravo (RGB) basin under changing climate conditions. After conducting extensive interviews with water managers throughout the basin to develop knowledge of key water management dynamics, modelers and anthropologists worked interactively to develop an agent based model (using the ENVISION platform) that integrates qualitative data with existing biophysical data. We describe key stages and challenges in this interactive process, including: clarifying conceptual and language differences; discovering what questions to ask each other in order to know what knowledge to share; reconciling integrative, ethnographic knowledge with the quantitative and disaggregative requirements of the modeling platform; and budgeting sufficient time for this mutual learning phase. We argue that the inclusion of an explicit, interactive mutual learning process is as important in the design of collaborative, cross-disciplinary environmental modeling projects as are the choices of data and modeling platforms.</t>
  </si>
  <si>
    <t>Andrea Kaim</t>
  </si>
  <si>
    <t>An interdisciplinary approach for finding biophysically optimal land use strategies with highest social welfare</t>
  </si>
  <si>
    <t>Agricultural production needs to generate economic profits and contributes to the social welfare of a society. At the same time, it is one of the biggest threats to biodiversity. While from a narrowly economic viewpoint land should be allocated in a way that best fulfils the demand for agricultural products, ecological disciplines aim to protect nature, e.g. biodiversity. Thus, a socially optimal land use strategy should combine both perspectives. However, in the field of spatial land use allocation, there is a lack of studies that consider both aspects simultaneously. Therefore, we developed a method that finds biophysically optimal land use strategies with the highest social welfare by combining methods from mathematics, ecology and economics. We used the Soil and Water Assessment Tool (SWAT) and a biodiversity model to evaluate the biophysical outcomes of different land uses. Additionally, we calculated the profit contribution of agricultural production and the willingness to pay for biodiversity. Then, we coupled the models with the economic information in an optimization framework and determined the optimal solution. An agricultural landscape in Central Germany served as a case study and the results show that in this area, social welfare is mainly defined by a high level of agricultural production. Consequently, any meaningful increase in biodiversity comes along with relatively high losses in agricultural profit. With the combination of methods from three different fields, this study provides an interdisciplinary approach that helps decision makers in finding optimal land use strategies.</t>
  </si>
  <si>
    <t>Laura Woltersdorf</t>
  </si>
  <si>
    <t>How to set up a transdisciplinary project for managing the Water-Energy-Food Nexus in riparian forests in Central Asia.</t>
  </si>
  <si>
    <t>The social-ecological system riparian forests in Central Asia (Kazakhstan, Kyrgyzstan, Uzbekistan) exemplifies wicked problems in the water-food-energy nexus. These forests depend on rivers, i.e. distance to groundwater and flooding, which have been drastically overused for upstream irrigation of agriculture. The local population uses riparian forests also for food products (nuts, berries, birds, grazing) and wood as energy source for cooking and heating. Continuing anthropogenic pressure could possibly shift the ecosystem functions and services towards an ecological tipping point, whose transgression will result in irreversible changes of the ecosystem and in degradation of the forests as well as in related socio-economic impacts. Still, basic knowledge about tipping points is lacking, including definition, quantitative and qualitative characterization and useful indicators. Also it is yet unknown whether there is at all a tipping point in the system of riparian forests or rather a perturbation of a linear response to anthropogenic pressures occurs. Therefore, the objective of the study is to integrate interdisciplinary and transdisciplinary knowledge to understand if and when riparian forests reach a tipping point and deduct appropriate management strategies. This will be done using environmental modelling (actor networks with perception graphs and Bayesian network modelling). Our interdisciplinary and transdisciplinary research (TDR) approach involves the integration of knowledge from non-academic actors (e.g. forest and water administration, NGOs and developing organizations) and from an interdisciplinary scientists team consisting of plant ecologists, biogeographers, remote sensing specialists, hydrologists, socio-economists, anthropologists and scientists working on transdisciplinary methods. The project has currently passed the co-design phase of 1 year. In this study, we will present (1) how such a TDR process can be set up within one year and (2) the results of perception graphs as a basis for identifying, describing and framing wicked problems in riparian forests in Central Asia.</t>
  </si>
  <si>
    <t>Gabriel Granco</t>
  </si>
  <si>
    <t>Culture influences on human decision-making processes toward environmental policy: an integrative model of human-environment interaction</t>
  </si>
  <si>
    <t>The Anthropocene era marks the role of humans as agents of planetary modification. In this era, the search for sustainability in human-environment interactions has pushed the development of modeling techniques able to incorporate dynamic natural and human feedbacks across temporal and spatial scales. While researchers have refined models for both natural and human systems separately, the coupling of these systems via model integration continues to be a challenge. In response, researchers have concentrated their attention on how human decision-making processes respond to and affect the environment. New pathways to sustainability may be developed by examining how human culture informs the decision-making process related to environmental issues. The Values, Beliefs, and Norms (VBN) theory is a culture-dependent conceptual framework that relates human actions to their beliefs and values about the environment. The goal of this paper is to quantify cultural influences on human decisions regarding environmental policy. We focus on freshwater sustainability within the Smoky Hill River watershed, an intensive agricultural region of the Central Great Plains, Kansas, U.S.A. An agent-based model integrates natural and human system processes and the feedback loops and interactions among the systems. The feedback from the natural system to the human system is mediated by a VBN-based decision rule, while the feedback from the human to the natural system is mediated by economic decisions on land use, with land use/land use change impacting biodiversity and water availability. By linking policy support to biodiversity and social structures, this research explores socio-cultural levers to improve freshwater sustainability.</t>
  </si>
  <si>
    <t>C14-3</t>
  </si>
  <si>
    <t>Participatory and Collaborative Modelling: Bringing Together Expert-driven Knowledge and Tools and Local Knowledge and Practices</t>
  </si>
  <si>
    <t>Enhancing the use of expert-driven knowledge and tools goes hand in hand with the involvement of stakeholders and decision-makers in the planning and modelling processes. The combination of expert-driven knowledge and tools, and local knowledge is a pre-requisite for developing sustainably. Today still often technical experts build analytical models to provide institutions with high-quality information to inform planning and decision-making. On the other hand, stakeholders engage in consultations about existing problems in the river basin and help to develop a list of possible interventions. These two paths often run parallel and tend only to cross at the beginning of the process when data is collected and at the end when model results are presented for discussion and decision-making. Stakeholders often have little option but to accept the results obtained by the experts. This frequently results in limited implementation of master plans and/or poor O&amp;M. There is therefore the need to supporting greater flexibility and adaption in modelling practices, by balancing expert-driven and participatory approaches, and enhancing the use of qualitative-quantitative methodologies. Participatory and collaborative modelling helps to bring technical experts to resolve complex problems together with stakeholders and decision-makers to improve the decision-making process. Stakeholders formally learn more about the models and modellers spend time working with stakeholders and using their local knowledge for the development and use of the models. This results in enhancing the models and their data for complex decision-making and policy formulation. In this presentation, the concepts of participatory and collaborative modelling will be introduced with the support of illustrative cases from Asia and Africa related to environmental modelling, and the resulting good practices.</t>
  </si>
  <si>
    <t>Socio-environmental modeling in actionable science: State-of-the-art, Open Challenges and Opportunities</t>
  </si>
  <si>
    <t>During this geological epoch, the Anthropocene, socio-environmental system (SES) processes cannot be studied in isolation. Improving and better understanding potential future trajectories of environmental processes requires better integration of human decision-making. And similarly, increasing resilience and mitigating risk for social systems requires a better understanding of their feedbacks with environmental processes. Computer models can play a major role in integrating these diverse disciplines and are starting to be used in actionable science to inform decision-making and policy design for complex socio-environmental problems. Building upon decades of model development of the diverse disciplines it is desirable to integrate existing models rather than to develop all-inclusive new supermodels. However, to do so, a more advanced integration of the domain specific mental and simulation models is required. Current integrated SES models do not always allow for direct feedbacks between environmental system functioning and its underlying drivers, as often these drivers are assumed exogenous. Other key challenges in modeling SES to be resolved: how to incorporate human factors (e.g. behaviors, values) better into models to improve their relevance for stakeholders? How should uncertainty be managed? Given the growing use of SES models there is a need for synthesis research to distil key methodological contributions and challenges, potential prospects, and required solutions (e.g. knowledge gaps, tools) to improve the development and use of models. Here we present preliminary results of a recently held SESYNC workshop where we describe the current state-of-the-art in socio-environmental modelling, as well as gaps to overcome to advance in this field.</t>
  </si>
  <si>
    <t>Vanessa Schweizer</t>
  </si>
  <si>
    <t>Practical poststructuralism for confronting wicked problems</t>
  </si>
  <si>
    <t>This paper discusses an innovative qualitative-quantitative modelling method relevant to two characteristics of wicked problems: they have no definitive formulation, and the choice of how they are defined or explained determines the nature of their resolution. Through projects conceptualizing the human dimensions of climate change, the socio-technical dynamics of the Energiewende (Germany’s low-carbon energy transition), and of water futures of a megacity (Lima), it has been found that the system-theoretic method of cross-impact balances (CIB) reveals fundamental assumptions in interdisciplinary modelling projects and opens them up for investigation. This can democratize modelling exercises while preserving scientific credibility. It can also enhance mutual learning across collaborators and study participants by interrogating the processes, collaborators, methods, or participants that appear to have epistemic authority at different stages of the project and whether such authority is justified. Through these capabilities, CIB gives new practical relevance to deconstructive, critical practices that characterize modes of thought from the humanities and social sciences—namely poststructuralism—and brings new reflexivity to modelling studies.</t>
  </si>
  <si>
    <t>C14RT</t>
  </si>
  <si>
    <t>C14 Round Table Discussion</t>
  </si>
  <si>
    <t>C15-1</t>
  </si>
  <si>
    <t>Willem Vervoot</t>
  </si>
  <si>
    <t>How does uncertainty framing affect whether a question is answerable?</t>
  </si>
  <si>
    <t>Environmental modelling exercises often aim to answer specific question(s) that arise from particular environmental management problems. But these questions are not always answerable given current knowledge, and where they are considered unanswerable, this perceived knowledge gap can be used to justify action or inaction, as invoked respectively by the precautionary principle and climate change denialists. Whether a question is judged answerable can turn on how the role of uncertainty is communicated when providing scientific information, that is, on how uncertainties are framed. Uncertainty framing can hence be manipulated to influence how information is used in decision making, for example through influencing what criteria are used to determine if the information is fit for purpose, and hence how actions to address uncertainty in the information will be prioritized. Managing scientific uncertainty with integrity requires awareness of how selection of uncertainty framing affects the path taken in a modelling study. We provide an initial analysis of how a set of identified uncertainty frames might affect whether a question is considered answerable, and how this might influence both the treatment of uncertainty in the modelling process and how the underlying environmental management problem is solved. Hypothetical examples are given based on Integrated Water Resource Assessment and Management problems.</t>
  </si>
  <si>
    <t>Amy Richmond</t>
  </si>
  <si>
    <t>An Organizing Framework for Setting up the Context of Integrated Water Resources Management Problems and Case Studies</t>
  </si>
  <si>
    <t>Today’s world faces serious threats to water systems in the form of increasing pollution, chronic shortages, unsustainable groundwater use, and degrading aquatic ecosystems. Integrated Water Resource Management (IWRM) systems applies knowledge from various disciplines and insights from diverse stakeholders to devise and implement sustainable solutions to water problems. A wide variety of models have been developed and applied in contents ranging from local to global to represent inter-relationships between water and land use, climate, agriculture, ecosystem dynamics, governance, and human needs. Results of these modeling exercises have yielded discrete, place-specific results that have been difficult to generalize to water-related problems elsewhere. This paper is part of a larger project to identify patterns and processes of water modeling, including the context, practices, and evaluation processes. This paper sets forth a framework for representing context, including crosscutting conditions to be considered when implementing IWRM. The objective of this paper is to formalize context in IWRM field by creating an organizing framework for purposes of improving transferability and enabling validation/comparison. The framework uses 10 attributes which are designed to invoke the IWRM modeler to respond to questions that help them think deeply about the different types and levels of information that is needed to describe the context of their project/problem.</t>
  </si>
  <si>
    <t>Thorsten Arnold</t>
  </si>
  <si>
    <t>Policy instruments in support of the management of numerical models in public sector organizations: A case study of Ontario</t>
  </si>
  <si>
    <t>Numerical models have become central tools for public sector environmental decision making. While modelling has been the foundation of environmental assessment in academia, its literature reflects little concern for how the operational aspects of numerical models are governed as part of the organizational workflows by the public sector. Organizations continue to face governance challenges in the lack of procedural guidance. Based on a review of academic findings on modelling processes, this research report outlines the watershed management context of the Province of Ontario and its rural/urban divide that is reflected in institutional capacity. Based on five interviews with watershed managers on model management procedures, the paper elaborates challenges and opportunities for standardizing modelling studies from a procedural perspective. Especially rural agencies, which lack in-house modelling capacity and in-depth methodological knowledge, would benefit from standardized procedures and tools for contracting out modelling studies. Also, the handling of uncertainty &amp; associated risk in decision making processes deserves further clarification.</t>
  </si>
  <si>
    <t>R.W. Vervoort</t>
  </si>
  <si>
    <t>Examples of optimal integration in the IWRM field:a review</t>
  </si>
  <si>
    <t>Research and application of Integrated Water Resource Management (IWRM) aims at combining the strengths of both social and biophysical sciences to merge stakeholder preferences and negotiation with natural resource modelling. In theory, each of these fields (biophysical modelling and social science) should, on average, equally contribute to the resulting management or policy outcome. This we would see as ‘optimal’. This then raises the question, whether this can be identified from reported individual case studies. In this study, we used a data mining approach on the literature, seeking to identify clear examples of integration of biophysical modelling and social science, the importance of each of the components in the outcome and whether this has led to improved management and policy outcomes. We first did a general search on all papers in the IWRM field, followed by a subset using search terms that combine (AND) synonyms of “biophysical modelling” and “social science”. There was qualitatively no difference between generated word clouds (which highlight the importance ranking of words) between the full IWRM set and the subsets. In addition, delving into the detail, there were very few papers where both biophysical modelling and social science approaches were equally applied, such as in participatory modelling. Even fewer papers showed evidence that the resulting IWRM approach resulted in changes in management or policies. More generally, the case studies in the papers could be classified in the following three themes: ● Cases that mainly demonstrate a numerical modelling approach ● Cases that mainly reported on the social processes and stakeholder consultations in IWRM ● Cases that demonstrated an integrated modelling approach including stakeholder involvement, but there was no evidence of integration in management or policy Overall this suggest that there is a need for more reports on how social science, stakeholder consultation integrates best with simulation modelling in practice and what inhibits integration of the two fields in the practice of IWRM.</t>
  </si>
  <si>
    <t>C15-2</t>
  </si>
  <si>
    <t>Argyris Samourkasidis</t>
  </si>
  <si>
    <t>A template framework for environmental timeseries data acquisition</t>
  </si>
  <si>
    <t>This work demonstrates a template framework for acquiring and integrating heterogeneous environmental timeseries. The Internet of Things contributes towards the high availability of environmental timeseries datasets. These are available through different protocols and stored under diverse, custom formats, rendering data acquisition and integration a laborious step of the environmental data lifecycle. We designed and implemented a template framework called EDAM to facilitate data acquisition and integration. EDAM is founded on re-usable templates (i.e. an abstract representation of a data file’s structure written using programming language agnostic semantics), and requires no strong computer science background. EDAM supports for customized data dissemination, as instructed by output templates. We demonstrate EDAM generality in seven case studies, by scraping online meteorological data, extracting observations from a relational database, and aggregating historical timeseries stored in local files.</t>
  </si>
  <si>
    <t>Andrew Slaughter</t>
  </si>
  <si>
    <t>Exploring water resources management models for achieving IWRM within Canada ’s Major River Basins</t>
  </si>
  <si>
    <t>Canada’s water resources face unprecedented threats from climate change and increasing development. Water resources management models can be useful tools for stakeholder engagement to communicate management scenarios to prepare for a variety of futures states and pursue desirable outcomes, in a management context of increasing uncertainty and complexity. However, due to limited sharing of data and model licensing restrictions, as well as a modelling focus on most probable – as opposed to feasible – future states, there is limited scope for extending the currently-used models to allow for improved stakeholder engagement. The Integrated Modelling Program for Prediction and Management of Change in Canada’s Major River Basins (IMPC) has been initiated to deliver decisionmaking tools and solutions for addressing the challenges facing Canada’s major river basins. As a subcomponent of the IMPC, this study aims to explore suitable existing water resources management models. The study will focus on the Saskatchewan River Basin (SaskRB; ~400,000 km2) transcending the Canadian Provinces of Alberta, Saskatchewan and Manitoba and the American State of Montana. SaskRB is under increasing pressure due to demands from agriculture, industry and hydropower as well as uncertainties around climate change. The Water Evaluation and Planning (WEAP), ModSim and WRIMS models will be applied to the SaskRB and evaluated according to their potential use for integrating water resources management with stakeholder engagement, including their ability to communicate management alternatives and associated trade-offs, potential to answer relevant questions, legal barriers to model use and the potential to extend the models for additional functionality.</t>
  </si>
  <si>
    <t>C15RT</t>
  </si>
  <si>
    <t>C15 Round Table Discussion</t>
  </si>
  <si>
    <t>D1-1</t>
  </si>
  <si>
    <t xml:space="preserve">Carlo Gualtieri </t>
  </si>
  <si>
    <t>Hussein Al-Zubaidi</t>
  </si>
  <si>
    <t>Water Level, Temperature, and Water Quality Numerical Predictions of a 3D Semi-Implicit Scheme for Lakes and Reservoirs: An Analytical and Field Case Study</t>
  </si>
  <si>
    <t>In order to develop a three-dimensional version of the two-dimensional longitudinal-vertical hydrodynamic and water quality model CE-QUAL-W2, the hydrodynamic numerical solution scheme was expanded and modified to a unique 3D scheme. The 2D formulation of the CE-QUAL-W2 model is fully implicit and solves for the free surface elevation implicitly from the free surface equation, but the solution of the momentum equations treats the free surface elevation explicitly. In order to make both solutions linked in which the free surface elevation is treated either explicitly or implicitly at the same time step, the degree of implicitness was added to the 3D numerical solution of free surface and momentum equations. The implementation of the semi-implicit scheme in the present 3D model improved the fully implicit scheme by reducing the free surface wave damping of the numerical solution. This is a novel approach compared to other 3D models since the 3D hydrodynamic numerical solution was coupled with the numerical solution of heat and water quality so that hydrodynamics, temperature, and water quality were solved at the same time step. Analytical verification was performed to show that the 3D model agreed with the exact analytical solution for special cases. Additionally, the model predictions of water level, temperature, and dissolved oxygen were compared with field data from Cooper Creek Reservoir, Oregon, USA.</t>
  </si>
  <si>
    <t>Brian Avant</t>
  </si>
  <si>
    <t>Environmental Fate and Transport of Carbonbased Nanomaterials in Aquatic Ecosystems</t>
  </si>
  <si>
    <t>The industrial use and application of carbon-based nanomaterials (CNMs) have caused a rapid increase in their production over the last two decades. Current analytical methods for detecting CNMs in the environment are lacking, making environmental fate and transport modeling a practical way to estimate environmental concentrations and assess potential ecological risks. The Water Quality Analysis Simulation Program 8 (WASP8) is a dynamic, spatially resolved fate and transport model. Recently, WASP has been updated to incorporate processes for simulating the fate and transport of nanomaterials including heteroaggregation and phototransformation. This study examines the fate and transport of multiwalled carbon nanotubes (MWCNTs), graphene oxide (GO) and reduced graphene oxide (rGO) in four aquatic systems in the southeastern United States. Sites include a seepage lake, a coastal plains river, a piedmont river and an unstratified, wetland lake. A hypothetical 50-year release is simulated for each site-nanomaterial pair to analyze the distribution between the water column and sediments. Results show that GO and rGO accumulate predominantly in the water column of the two rivers and seepage lake, but were mainly distributed in the sediments of the wetland lake. MWCNTs were found predominantly in the sediments of the two lakes and the piedmont river, but were almost entirely contained in the water column of the coastal plains river. Downstream sediments show a gradual increase in CNM concentrations. Simulations provide recovery periods of 37+ years for lakes and 1-5 years for rivers to reduce sediment CNM loads by 50% suggesting that CNMs will have longterm ecological effects.</t>
  </si>
  <si>
    <t>A Tool for Modeling the Transport of Oil-Particle Aggregates (OPAs) in Rivers after an Oil Spill</t>
  </si>
  <si>
    <t>After an inland oil spill, the oil slick breaks down into oil droplets that bind to sediment to form oil-particle aggregates (OPAs), which are a lingering hazard to the riverine environment and ecosystem. OPAs can be denser than water, and therefore undergo the same transport mechanisms as rivers sediment. OPAs transport in suspension or sink to the bed, and can re-suspend, transport, and re-deposit. Modeling OPA transport to predict where OPA may deposit in affected reaches is critical for decision support for spill cleanup. A user-friendly model tool, FluOil, has been developed that can graphically illustrate the range of downstream transport of OPAs and where heavy deposition of OPAs may occur after an oil spill. The tool was developed by modifying an existing open source code, FluEgg, which models the transport of Asian carp eggs in rivers. Deposition and re-suspension of OPAs were implemented in FluOil. FluOil can automatically take results from an unsteady HECRAS model, a widely-used public domain software developed by the U.S. Army Corps of Engineers. FluOil model results for a hypothetical oil spill on the Illinois River, Illinois, will be presented. Results illustrate the location, spread, and percentage of OPAs in suspension or deposition under different hydrologic scenarios.</t>
  </si>
  <si>
    <t>Jiping Jiang</t>
  </si>
  <si>
    <t>Information flow in the river</t>
  </si>
  <si>
    <t>Information entropy theory, firstly advanced by Claude Shannon in 1948, has been widely used in many science and engineering fields. Although a few of researchers have studied the process of solute transport in surface water and groundwater system using entropy (H) theory, the comprehensive explanation and analysis of how information ‘flow’ in the river is not concluded and reported. In this work, we analyze the temporal and spatial change of information entropy in the process of solute transport under one-dimensional generalizability. We also defined the critical points in time and space of information entropy evolution, where H of pollutant plume is the largest, then explored the physical meaning of it. The change of controlling parameters of water quality model (diffusion coefficient Dx, flow speed u, degradation coefficient K, and source term M) directly lead to attenuation of entropy H and spatial information transport index (SITI). We analyze the qualitative and quantitative relationship between information entropy, SITI and flow speed, diffusion coefficient and degradation coefficient. According to the results, there is a positive correlation between information entropy and diffusion coefficient, a negative correlation between information entropy and degradation coefficient, and there is no correlation with degradation coefficient. For the SITI, the larger diffusion coefficient, flow speed and degradation coefficient is, the faster the ITI decreases. The smaller diffusion coefficient, flow speed and degradation coefficient is, the higher the efficiency of information transport is. The combination of entropy theory and water quality modelling provide a useful tool for optimization of water quality monitoring network and a new perspective on characterizing the pollutants transport and parameter uncertainty quantification.</t>
  </si>
  <si>
    <t>D1-2</t>
  </si>
  <si>
    <t>Sarah Wakes</t>
  </si>
  <si>
    <t>Complexity of Numerical Modeling for Predicting the Mechanisms of Toxic Algae Bloom in Lake</t>
  </si>
  <si>
    <t>A three dimensional hydrodynamic ecosystem coupled model was employed to simulate algae transition and toxin produced ability under the nutrients limited conditions in eutrophic Lake Kasumigaura, Japan. Numerical simulation was carried out for the four years of the period 2005– 2009. Algae have shifted seasonally and annually between 2005 and 2009, among three major algal: Microcystis, Planktothrix and Cyclotella. The mathematical model reproduced well the transitions of dominant algae in the four years by calibrating ecological parameters. The biomass of Planktothrix suddenly increased in the summer of 2008, and Planktothrix became the dominant species. Longer periods of stratification, lower concentration of dissolved oxygen, and higher concentration of dissolved nitrogen were observed in 2008, while the sudden increase in Planktothrix biomass in 2008. The models also predicted that the toxins production are made by dominant species of Microcystis (Microcystis aeruginosa,Microcystis viridis, Microcystis ichthyoblabe and Microcystis wasenberjii (nontoxic) and is proportional to the growth of algae, while it depends on whether phosphorus or nitrogen limits the algal growth. The toxin remains in the cell for respiration. Harmful algae toxin is released with extracellular release and mortality, and advects and diffuses with the surrounding current and turbulence. The degradation of toxin was taken into account by the decay coefficient which crosses the concentration of toxin. Low dissolved oxygen (DO) enhances the release of nutrients from sediment and increase dissolved inorganic phosphorus (DIP) concentration. The models predicted that toxin production behaviors are affected by the dominant algae growth, nutrients limited condition and toxin decay coefficient.</t>
  </si>
  <si>
    <t>Ranojit Kumar Dutta</t>
  </si>
  <si>
    <t>Modelling Curtain Weirs and its Effects on Controlling Algal Blooms in a Subtropical Reservoir of China</t>
  </si>
  <si>
    <t>Curtain Weirs (CWs) is a hydraulic structure which acts as a barrier to flow and diffusion of heat across the width of the water body. Algal blooms occurred frequently in Xiangxi Bay (XXB), one of the largest tributaries of the Three Gorges Reservoir (TGR). A laterally averaged two-dimensional hydrodynamic and water quality model (CE-QUAL-W2) was used to simulate the curtain weirs including hydrodynamics and chlorophyll-a concentrations in XXB. The developed model was calibrated using data collected in XXB from January to December in 2010. Results indicated that the maximum chlorophyll-a concentrations were observed 154 mg/m3 according sampling sites such as XX09, XX06 and XX01 respectively. Performance of the CWs suggests that overall chlorophyll-a concentrations were markedly reduced between 30-85% as a function of floating curtain weirs height and locations. Therefore, the proposed curtain weirs can be a possible way to reduce algal blooms and improve water quality in XXB of TGR.</t>
  </si>
  <si>
    <t>Mark Zheleznyak</t>
  </si>
  <si>
    <t>Numerical model chain of radionuclide transport in “watershed – river – reservoir” systems: development and implementation at Chernobyl and Fukushima -Daiichi Nuclear Power Plants</t>
  </si>
  <si>
    <t>Turbulent two-phase flows drive transport of radionuclides released into the water systems - rivers, reservoirs, coastal areas. Radiation exposure of the population via aquatic pathways by radiocesium and some other radionuclides should be modeled taking into account the sorptiondesorption exchange of these elements between water, suspended and bottom sediments. The chain of Environmental Fluid Mechanics (EFD) models of different scale of the resolution were developed to simulate the radioactive contamination of the water systems at the Chernobyl Nuclear Power Plant (ChNPP) after April 1986 accident and the Fukushima- Daiichi NPP (FDNPP) after March 2011 accident. Two models were applied for simulation radionuclide dynamics on watersheds. The simplified model RETRACE-R uses the empirical washing-out coefficients and the assumption of instant transportation of washed radionuclides from the contaminated cells to river network via GISderived pathways. The model DHSWM-R, which hydrological and sediment transport sub-models are modifications of the open source model DHSWM of the University of Washington, was extended by the numerical model of radionuclide transport in dissolved and particulate phase on suspended sediments and in bottom depositions. 1-D model RIVTOX and 2-D model COASTOX describe the multi-phase transport of radionuclides based on the numerical modules of river hydrodynamics and sediment transport. The model chain was implemented for rivers and reservoirs draining the watersheds at ChNPP ad FDNPP for prediction of radionuclide concentrations and justification of water protection measures. We also analyzed the impact of EFD processes on a more intensive transport of radionuclides on suspended sediments at FDNPP than at ChNPP.</t>
  </si>
  <si>
    <t>Basis characteristic of hydraulic jump on pebbled rough bed</t>
  </si>
  <si>
    <t>In open channel flows, such as in streams and rivers, the hydraulic jump is a sudden transition from a high-velocity, supercritical flow into a slow-moving, subcritical flow. It is characterized by a sharp rise of the free-surface elevation associated with strong energy dissipation, large-scale turbulence, air entrainment, and spray. Its properties have been extensively studied over the last century. However, only a few studies have focused on the characteristics of a hydraulic jump flow over pebbled rough beds. This paper reports the results of an experimental study of a hydraulic jump flow over a pebbled rough bed, which is typical of natural bed condition, as well as on smooth bed as a reference. Basic flow properties in both the shear region and recirculation zones were investigated. Inflow Froude number Fr1 was in the range from 1.54 to 4.95 and from 1.31 to 2.87 for the smooth bed and the pebbled rough bed, respectively. Visual observations demonstrated some differences between formation of a hydraulic jump on rough and smooth bed. The conjugate depths relationship, the jump roller and air-flow lengths were measured and compared with those from past literature studies on other types of rough bed as well as on smooth bed. The results showed that pebbled rough bed has a greater effect on controlling the flow so that shorter length of jump roller leads to higher rate of energy dissipation. Furthermore, there was no significant difference between rough and smooth bed for the conjugate depth ratio and the length of air-flow. Since the impingement point is a source of air bubbles as well as vorticity, the oscillations of the jump toe position along with vortex advection velocity were analyzed using high speed camera recording. Though dimensionless advection velocity of large vortices was the same for both bed type, it was demonstrated that the dimensionless characteristic frequency of the longitudinal jump toe was slightly higher for the rough bed.</t>
  </si>
  <si>
    <t>D1-3</t>
  </si>
  <si>
    <t>Stall behaviour of the Thinair 102 single-bladed wind turbine</t>
  </si>
  <si>
    <t>Utilising New Zealand’s winds for optimum power production for small-scale use requires a robust, efficient wind turbine. Thinair 102 is a one blade downwind stall-regulated turbine designed to maximise power in gusty winds. However, rapid variations in Tip Speed Ratio (TSR) due to wind speed can be detrimental to the turbine and controller from the changing blade stall fraction over very short time periods. In order to optimise future blade design and improve the response of the control system to such fluctuations in power output understanding stall on the blade is crucial. This research therefore predicts stall behaviour of the blade for a range of TSR using observational and simulation methods. A turbine blade was instrumented with tufts attached to the blade and a camera mounted on the hub. Digital post processing output was a stall intensity map and the blade stall fraction. Additionally Computational Fluid Dynamics (CFD) and Blade Element Method simulations were computed for a range of TSR. Three distinct regions of stall on the Thinair 102 blade at lower TSR were found from the observations and three-dimensional simulation results. The stall in the central part of the blade was found to have the most significant effect on the torque and thrust from the turbine. Predictions for power output at higher wind speeds changes with numerical method used. The stall fraction on the blade was observed to be periodic with decreasing amplitude over time due to the tower shadow effect as the blade path sweeps around.</t>
  </si>
  <si>
    <t>Michele Bottazzi</t>
  </si>
  <si>
    <t>Extending the Schymanski-Or formula to a multi-layer canopy model</t>
  </si>
  <si>
    <t>Carlo Gualtieri</t>
  </si>
  <si>
    <t>Models and modeling in the environmental sciences: Between epistemology and practice</t>
  </si>
  <si>
    <t>Designing the models and their use in computer simulation in the environmental sciences inherently involves many epistemological questions. Although practical considerations often overruled the problems of epistemology sometimes it is necessary to make basic epistemological choices, especially in modeling. In sciences and accordingly in environmental ones for many reasons modelers ignore nonlinearity of phenomena and processes. If we decide to linearize “the object of modeling” then we use linear equations where the variables and their derivatives must always appear as a simple first power. The theory for solving linear equations is rather well developed one because linear equations are simple enough to be solvable. The shortcoming of this approach is that it neglects that many aspects and phenomena, even important ones, which remain hidden. However, if we decide to follow as much as possible the existing nonlinearities in the object that we model we have to consider the following key points: (i) Model choice; (ii) continuous-time versus discrete-time in building the model and (iii) model predictability (Lyapunov time). Our considerations will be supported by some examples in the modeling of environmental processes.</t>
  </si>
  <si>
    <t>E2-1 (D1-3)</t>
  </si>
  <si>
    <t>Luke Flores</t>
  </si>
  <si>
    <t>New Module to Simulate Groundwater-Surface Water Interactions in Small-Scale Alluvial Aquifer Systems</t>
  </si>
  <si>
    <t>When a pumping well lowers water table elevations adjacent to a nearby stream, a strong hydraulic gradient develops which results in a process referred to as streamflow depletion. Being able to accurately model the severity of this process is of critical importance in semi-arid regions where understanding groundwater-surface water interactions is crucial for sustainable water resource practices. The U.S. Geological Survey’s modular finite-difference flow model, MODFLOW, is currently the standard for modeling groundwater flow. However, certain limitations persist when the program is applied on local, fine scales with dynamic interactions between an aquifer and a stream. To address these limitations, we present a new module for MODFLOW that (1) allows for multiple computational grid cells over the width of the river to allow for a finer mesh; (2) computes streamflow and stream stage along a stream reach using 1D steady shallow water equations, which allows for more accurate stream stages when normal flow cannot be assumed or a rating curve is not available; and (3) incorporates a process for computing streamflow loss when an unsaturated zone develops under the streambed. The new modeling code is tested against stream and groundwater data collected in a stream-aquifer system along the South Platte River in south Denver, Colorado. The model is being used to estimate streambed hydraulic conductivity and to estimate the impact of nearby pumping wells on streamflow. The new module can be applied to other small-scale stream-aquifer systems.</t>
  </si>
  <si>
    <t>D3-1</t>
  </si>
  <si>
    <t>Spatio-temporal modelling of air pollutant exposure at population and individual scale – where space and time matters</t>
  </si>
  <si>
    <t>We are applying an atmospheric chemistry transport model (ACTM) - EMEP4UK (http://www.emep4uk.ceh.ac.uk) - in combination with high-resolution census data for residential and workday populations for the UK to identify the difference in potential exposure to air pollution taking into account general mobility at population level. Analyses at population level revealed that the potential exposure calculated for three key air pollutants (nitrogen dioxide, fine particulate matter and ground level ozone) was only marginally different, when taking the variation of population densities during workday hours and the remaining time of the week into account. However, exploratory simulations for individual level potential exposure by selecting a range of randomly selected grid cells (1 km x 1 km horizontal resolution) and comparing the difference between ‘residential only’ and ‘including mobility’ scenarios indicated substantial differences depending on residential and workday locations. Here, we will demonstrate our approach to utilise GIS and spatial data analysis techniques using Python to close the gaps between individual and population level potential exposure. Furthermore, we illustrate how accounting for socio-economic factors in the analysis of modelled air pollution exposure can inform the distributional effects of spatial and temporal air pollution inequalities. The quantitative analyses presented here make use of modelled air pollution concentrations at ~1 km x ~1 km horizontal and one-hourly temporal resolution. Population data from the 2011 UK Census and the CEH Land-Cover Map 2015, as well as from the Scottish Index of Multiple Deprivation (SIMD) are used to map and model population densities.</t>
  </si>
  <si>
    <t>Jingyi Yang</t>
  </si>
  <si>
    <t>Simulating Reactive Nitrogen in Canadian Farmland from 1981 to 2011</t>
  </si>
  <si>
    <t>A reactive nitrogen (N) model has been developed to estimate reactive N for Canadian agricultural land at a soil landscape of Canada polygon 1:1M scale. The N inputs include fertilizer N, biological N fixation, N deposition and N mineralization from previous organic residues. The N output contains crop N removal for food and feed, N losses from gaseous forms including N2O and NH3, surface runoff and leaching of NO3 - , and residual inorganic N left in the soil. Manure N was considered as part of the internal N cycle. The inputs of the model were obtained from the agricultural census (crop area &amp; livestock number). Soil data were obtained from the Canadian Soil Information System; weather data was obtained from the Canadian weather framework, and yield data was obtained from Statistics Canada. Fertilizer N data was based upon provincial agricultural publications as well as the Canadian fertilizer industry sales data. Fertilizer N and biological N fixation in Canadian farmland increased by a factor of 2.1 and 1.7, respectively over the 30-year period, while N removal by crop production only increased by a factor of 1.4 at Canada scale. Nitrogen gases emissions from fertilizer N increased by 1.4 (N2O) and 2.5 (NH3) times. NO3 - leaching losses doubled from 1981 to 2001 then declined linearly from 2001 to 2011. Regional differences were significant with greater losses in the humid regions. Management practices have to be developed to reduce the environmental and economic losses associated with increases in reactive N in Canadian farmland.</t>
  </si>
  <si>
    <t>Combining Modelling with Clustering Analysis to Characterise Exceedances of NO2 Concentrations in the Metropolitan Area of Buenos Aires</t>
  </si>
  <si>
    <t>Ground-level air pollutant concentrations are known to present marked spatial variations in the urban atmosphere. In large urban areas, air quality models can contribute to assess potential exposure concentration levels. The Metropolitan Area of Buenos Aires (MABA), the third mega-city of Latin America, concentrates around 13 million inhabitants in approximately 3830 km2 . However, despite of its extension and the potential impact of air quality on human health, only a few monitoring campaigns have measured ground-level nitrogen dioxide (NO2). In this work, an urban scale atmospheric dispersion model (DAUMOD-GRS) is applied in the MABA, considering three years of hourly meteorological information and a high resolution (1 h, 1 km2 ) emission inventory to analyse potential exceedances of urban background NO2 hourly concentrations of its corresponding air quality standard (200 ppb) and the one suggested by the World Health Organization (110 ppb). When the WHO criterion is considered, despite of the low (&lt;2%) maximum annual frequency of events, the surface area where at least four exceedances per year occur increases 34 fold, from 58 km2 to 1979 km2 . In order to classify leading conditions and their spatio-temporal distributions, a clustering analysis including all relevant variables associated with exceedances is performed. Results indicate that exceedances can be grouped into six families with different characteristics and marked spatiotemporal distributions.</t>
  </si>
  <si>
    <t>Emanuela Peduzzi</t>
  </si>
  <si>
    <t>Health impacts of air quality measures across sectors and spatial scales</t>
  </si>
  <si>
    <t>Poor air quality and related health impacts are still an issue in cities and regions exceeding the guidelines set by the World Health Organisation. In order to reduce the impacts of air pollution, it is necessary to abate emissions of precursors through measures across sectors and spatial scales. The approach developed in this study aims at quantifying the variability of the health outcomes that can be obtained by applying emissions reductions with priority to specific sectors (e.g. transport) and/or in specific areas (e.g. in urban areas) in comparison to reductions applied per precursor at the national level. Emission reductions are evaluated in terms of the resulting PM2.5 concentrations (and related health impact) through the spatially flexible cell-to-cell source receptor relationships (SRR) integrated in the SHERPA tool - Screening for High Emission Reductions Potentials for Air quality (http://aqm.jrc.ec.europa.eu/sherpa.aspx). The application of a European directive is taken as a conceptual case study to show the variability of the impacts considering different implementation scenarios of emission reduction targets. Results show the importance of considering the areas and the sectors where emissions reductions are applied, taking into account the local specificities, in order to obtain the highest reduction in health risks and design the most effective pollution reduction strategies. The SRR used in this study can therefore be a useful support for national and local authorities to comply with national emissions reductions targets and, at the same time, address their local air quality issues.</t>
  </si>
  <si>
    <t>D3-2</t>
  </si>
  <si>
    <t>Alexei Konoplev</t>
  </si>
  <si>
    <t>Empiric and semi-empiric modelling of radionuclide long-term dynamics in the soil-water environment: Fukushima and Chernobyl</t>
  </si>
  <si>
    <t>Today, more than 7 years after the Fukushima accident, when emergency and short-term measures have been completed, long-term dynamics of radiocesium (r-Cs) in the environment is becoming more relevant. Detailed analysis of Chernobyl data covering an extended time period can provide a basis for long-term prediction of changes in environmental radioactive contamination in Fukushima. Long-term dynamics of radionuclides in surface runoff and rivers is initially governed by their fixation on mineral particles, while later changes of radionuclide activity concentration in the top soil layer become of more significance. Both processes are diffusion-based and can be described by inverse square root of time function. The advantage of the proposed “diffusion-based approach” is that middle- and long-term phases after the accident can be described by the same equation with same parameters. Data sets for Chernobyl contaminated rivers Sakhan, Pripyat and Dneper, as well as available data on r-Cs dynamics in Fukushima contaminated water bodies have been used to test the model. The proposed semi-empirical approach to describe r-Cs dynamics in rivers and lakes provides a tool for long-term predictions of rivers and lakes contamination in the future.</t>
  </si>
  <si>
    <t>Mark Myer</t>
  </si>
  <si>
    <t>Spatiotemporal Bayesian modeling of West Nile virus in mosquitoes, with a focus on ecological predictors</t>
  </si>
  <si>
    <t>Mosquito-borne disease is a growing threat to public health, with the spread of invasive arboviral vectors and expansion of habitat zones due to changing climates driving an increased interest in predicting disease patterns. We worked with the Suffolk County, New York vector-borne disease surveillance team to develop a spatiotemporal model of West Nile virus (WNV) prevalence in Culex pipiens-restuans mosquitoes. Suffolk County has experienced 55 human cases of WNV since 2010, resulting in 3 deaths. Our model narrowed down a list of over 40 potential predictors of WNV including ecological, weather, and built-environment covariates. Spatial and temporal random error structure was incorporated using the R package ‘R-INLA’ which fits Bayesian spatial models using the stochastic partial differential equation (SPDE) method. INLA SPDE is a flexible and efficient Bayesian modeling method that is robust to unbalanced study design or missing data, can fit correlated or independent space-time models, and is suitable for small or large scales of spatial and temporal observation. We found that land cover classified as open water and woody wetlands had a negative association with WNV prevalence, while the count of septic systems near trap sites was associated with an increase. Adding the spatial and temporally correlated random errors improved model fit and predictive power, with a sensitivity of 80.9% and a specificity of 77.0% when tested against held-out 2015 data. This study confirmed findings of previous WNV models with respect to meteorological predictors and ecological determinants of public health, and suggested that wetlands provide the service of reducing WNV in mosquitoes while heavy dependence on septic systems may lead to increased risk.</t>
  </si>
  <si>
    <t>Simulating Ammonia Emission from Fertilizer Application to Canadian Farmland</t>
  </si>
  <si>
    <t>An ammonia emission model was developed based upon the European Environmental Agency Tier 3 modelling approach. This ammonia model was integrated into the Canadian Agricultural Nitrogen Budget (CANBv4.0) model at the soil landscapes of Canada (SLC) 1:1 M scale. Simulations of ammonia emissions by fertilizer type and crop type were performed for the period from 1981 to 2011. Data for annual nitrogen fertilizer sales for eight fertilizer types was obtained from the Canadian fertilizer industry. Fertilizer N application rates were based upon the agronomic recommendations for crops and these varied by soil type. These fertilizer N addition rates were adjusted for manure application types and rates in regions with livestock. The total fertilizer N application rate at the provincial scale was harmonized with the total fertilizer N sales data. The maximum emission rates were developed from both literature and field experiments. The emission factors that reduced ammonia emission included fertilizer application rate, application methods, soil pH, temperature and rainfall. Each year, the model calculated ammonia emission for 3000 soil polygons, and the results were scaled up to regional, provincial and national using a crop area weighting procedure. Ammonia emission ranged from 2.5-6.6% in 1981 and from 2.6-9.8% in 2011 of the fertilizer applied at the provincial scale and the losses varied by fertilizer source (ranged between 3-30%). Urea had the highest ammonia emission rates while ammonium nitrate and anhydrous ammonia had the lowest ammonia emissions. Environmental factors that affect the ammonia emission will be discussed in this paper.</t>
  </si>
  <si>
    <t>Christopher Knightes</t>
  </si>
  <si>
    <t>Simulating Toxicant Concentrations in Surface Waters and Sediments: Advances in the Water Quality Analysis Simulation Program (WASP8)</t>
  </si>
  <si>
    <t>Toxicant concentrations in surface waters and sediments are of environmental concern due to their potential impacts on ecological and human receptors. Numerical, process-based, mass balance models are one way to understand a system and its governing processes, assist in supporting management decisions, and evaluate different toxicant release scenarios. The US Environmental Protection Agency has developed and continues to improve the Water Quality Analysis Simulation Program (WASP), which is one of the more widely used water quality models in the US and the world. WASP is a modeling framework with which the user can develop a water quality model for nutrients or toxicants over a range of complexities and temporal and spatial scales. With the release of WASP version 8, the architecture of the toxicant module has been updated to allow for an increased number of state variables, including chemical solutes, particulates, and nanomaterials; as well explicitly simulating pathogens, temperature, different classes of dissolved organic carbon, and salinity. This presentation will focus on the recent developments, including the revised WASP8 structure and interface and the advances in simulating different classes of toxicants in surface waters and sediments. Details will be given on the new structure for handling light intensity in stream segments, including the distinction of different wavelengths of light, and on simulating nanomaterials, different particle attachment processes, and handling the transformation and production of one state variable to another. A WASP8 example is presented for simulating chemical, nanomaterial, and solid concentrations in the Cape Fear River, North Carolina, USA.</t>
  </si>
  <si>
    <t>D3-3</t>
  </si>
  <si>
    <t>Modelling microbial water quality across multiple temporal scales</t>
  </si>
  <si>
    <t>Microbial water quality can have profound effects on human health. Microbial water quality modelling can be a useful tool for water quality management in catchments. Since flow drives water quality, water quality models rely on estimates of flow from hydrological and systems models. However, these different hydrological and systems models operate over different time steps, which may be mismatched to those of flow processes affecting microbial water quality. Therefore, the aim of this study was to investigate the accuracy of microbial water quality modelling across different time steps, thereby assessing which flow time steps are suitable for driving microbial water quality modelling. Escherichia coli was modelled as an indicator of microbial water quality. For monthly modelling, the Water Evaluation and Planning Model (WEAP) was applied to the upper catchment of the Crocodile River in Mpumalanga, South Africa. For the above application, E. coli was modelled in WEAP using first-order degradation. For daily modelling, monthly flows from the upper Crocodile River were disaggregated to daily and modelled using the Water Quality Systems Assessment Model (WQSAM). Model simulations were assessed against available observed data. WQSAM managed to represent the full variability of the observed data at a daily time step. This was not the case for WEAP at a monthly time step. The results indicate that for integration of water management and water quality models for microbial water quality modelling, integration will have to take place at a daily or sub-daily time step.</t>
  </si>
  <si>
    <t>Christopher D. Knightes</t>
  </si>
  <si>
    <t>Assessing the Environmental Fate of Graphene Oxide Nanoparticles and Their Reaction Products in Surface Waters Using the Water Quality Analysis Simulation Program (WASP8)</t>
  </si>
  <si>
    <t>The risk assessment of engineered nanomaterials in the environment significantly relies on mathematical models. The Water Quality Analysis Simulation Program (WASP) is one of the most widely used water quality models throughout the world, and has recently been updated (WASP8) to include numerical algorithms for simulating the fate and transport of engineered nanomaterials in surface waters. Sunlight exposure induces the phototransformation of graphene oxide (GO) nanoparticles in surface waters, resulting in products that include photoreduced GO (rGO) and polycyclic aromatic hydrocarbons (PAHs). In this study, we assume that GO releases into a river at a constant loading for 20 years, and investigate the fate and transport of GO and its major phototransformation products, rGO and PAHs. Simulation results indicate that GO dominates the GOderived species, and accounts for 99% of the mass throughout the whole river of interest; rGO species, including free rGO and rGO aggregated to suspended solids (rGO-SS), accounts for only 1%. GO and rGO are present in the water column due to their physicochemical properties. Approximately 1% of rGO aggregates with suspended solids and is removed from the water column. Three major PAHs products are detected during GO phototransformation. The highest concentration of these three PAHs in the water column is found at 0.025 ng/L throughout the river. In the sediment, these three PAHs gradually accumulate and the highest total concentration is 1.64 ng/kg. After GO stops loading in the river, rGO-SS and PAHs can be present in the water column for more than 60 years due to sediment resuspension and pore water exchange processes. The removal of rGO-SS and PAHs from the sediment can take more than 80 years.</t>
  </si>
  <si>
    <t>Kimberly Bourne</t>
  </si>
  <si>
    <t>Patterns of persistent, bioaccumulative, and toxic pollutant co-contamination in marine and freshwater fish</t>
  </si>
  <si>
    <t>The risk incurred from exposure to multiple contaminants in fish tissue is largely unknown due to a lack of understanding of toxicokinetic relationships and of the combinations of contaminants to which people are exposed. This knowledge gap could be detrimental to human health through possibly inadequate contaminant-specific fish advisories. The co-occurrence of various persistent, bioaccumulative, and toxic pollutants (PBTs) has not been systematically explored. In this study, we utilize the wealth of fish tissue data from available EPA datasets to quantitatively characterize the patterns of contaminant co-occurrence using a new approach called generalized joint attribute modeling (GJAM). This approach allows for the analysis of multivariate, multifarious data in a Bayesian framework. Resulting from this model is a joint distribution of response variables predicted by a combination of predictor variables, a corresponding coefficient matrix, and the covariance structure underlying the relationship among the response variables. Interpretation of this output will allow for the determination of factors driving co-occurrence and increase our ability to extrapolate risk profiles across large spatial scales. Preliminary results indicate that mercury is positively and weakly correlated with organic contaminants in coastal environments, but the opposite relationship is true in freshwater environments. Organic contaminants including chlordanes, dieldrin and polychlorinated biphenyls show a strong positive correlation in all systems. Important predictor variables for the prediction of co-occurrence include percent urban area within a watershed, trophic level of the fish, health at the base of the food chain, and total nitrogen in the water column.</t>
  </si>
  <si>
    <t>Caryn Nezat</t>
  </si>
  <si>
    <t>Fate and Transport of Cyanotoxins in Agricultural Environments</t>
  </si>
  <si>
    <t>Global presence of cyanotoxins has brought attention to risks associated with toxin contaminated water used for irrigation and the potential to introduce new exposure pathways. Studies into accumulation and morphological effects of cyanotoxin exposure on agricultural crops have indicated a potential exposure pathway that needs to be considered. Identification of degradation pathways within the soil matrix allows the availability and transport of toxins through the agricultural environment to be identified. Determination of toxin fate in the soil will elucidate the risk to groundwater and agricultural crops. Initially, alfalfa and spinach plants were exposed to cylindrospermopsin and microcystin-LR in a greenhouse environment to determine effects on germination, bioaccumulation and morphology at various stages of the life cycle. Measurements for biomass and morphological differences indicate the plants’ ability to adapt to the presence of toxins in the environment. Germination rates between treatment and control for alfalfa and spinach showed no significant differences; however, primary root development for seedlings exposed to toxins was significantly higher than control seedlings. Total biomass of plants exposed to toxins compared to control plants further indicate the plants ability to adapt to toxins in the environment. Plant tissue will be extracted to determine the bioaccumulation of toxins. Soil testing will be conducted to identify sorption and microbial degradation of cyanotoxins to calculate the amount of toxins available for plant uptake. Using chemical transport computer models the fate of cyanotoxins in the environment can be illustrated to better understand the risks associated with cyanotoxins in irrigation water.</t>
  </si>
  <si>
    <t>E1-1</t>
  </si>
  <si>
    <t>Soheil Nozari</t>
  </si>
  <si>
    <t>Developing a coupled SWAT-MODFLOW model assessing groundwater depletion in the Republican River Basin</t>
  </si>
  <si>
    <t>The Republican River Basin encompasses approximately 50,000 square miles in eastern Colorado, northwestern Kansas, and southwestern Nebraska, with thousands of farms irrigated by groundwater from the underlying Ogallala Aquifer. This overexploitation of groundwater resources has led to significant decline in aquifer saturated thickness in various parts of the river basin in recent decades. In addition, the duration and intensity of drought periods are expected to increase in the majority of the river basin during the next 50 years. Management strategies are sought that maintain economic prosperity and crop yield in the region while also sustaining groundwater resources, i.e. preventing significant decline in saturated thickness. The overall objective of this study is to identify sustainable management strategies for the Republican River Basin under a changing climate. This will be accomplished using the newly developed hydrologic model SWAT-MODFLOW, which couples the land surface hydrologic model SWAT with the three-dimensional groundwater flow model MODFLOW. Applied irrigation water and associated pumped groundwater volumes will be determined from MODIS evapotranspiration data and spatial distribution of irrigated lands, with model results used to compute historical and future saturated thickness for 1 km2 cells of the river basin under varying management strategies and climate scenarios. The basin incorporates 16 HUC-8 watersheds, and this project will develop models for several of these watersheds. In this presentation, we show the methodology for developing a SWAT model for one of the HUC-8 watersheds (NHD-10250003), linking it with MODFLOW, and present preliminary results of model testing and application.</t>
  </si>
  <si>
    <t>Seonggyu Park</t>
  </si>
  <si>
    <t>QSWATMOD: A QGIS-based graphical user interface for application and evaluation of SWATMODFLOW models</t>
  </si>
  <si>
    <t>A large number of integrated groundwater-surface water flow models have been developed in recent years to explore water availability under various land use, climate, and population scenarios in river basins. However, the use of these models has been limited due to their complexity in data management, preparing input files, and viewing and interpreting model outputs. One of these models is SWAT-MODFLOW, a recently developed modelling code that is being used in regions worldwide for water resources analysis. In this study, we present QSWATMOD, a QGIS-based Graphical User Interface (GUI) for SWAT-MODFLOW model that couples the land surface hydrology model SWAT with the groundwater flow model MODFLOW. QSWATMOD, written in Python, creates the linkage files between SWAT and MODFLOW models, runs the simulation, and displays results in a userfriendly geographic information system (GIS) environment. QSWATMOD is equipped with several Python libraries that assist in storing and retrieving user and default values, and performing the linkage and simulation processes. QSWATMOD uses various geo-processing functionalities (e.g., selection, intersection, union, estimation of geometry) of the open source geographic information system, QGIS. The use of QSWATMOD is demonstrated through two case studies: a 471 km2 regional site in the Middle Bosque River Watershed in central Texas and the 334 km2 Little River Experimental Watershed (LREW) near Tifton, Georgia. As the number of SWAT-MODFLOW users grows worldwide, QSWATMOD can be a valuable tool to assist users in creating and managing SWAT-MODFLOW projects.</t>
  </si>
  <si>
    <t>Robert Regan</t>
  </si>
  <si>
    <t>New Developments for the U.S. Geological Survey Groundwater and Surface-Water Flow Model (GSFLOW)</t>
  </si>
  <si>
    <t>The modular programming design of the U.S. Geological Survey Groundwater and SurfaceWater Flow Model (GSFLOW) provides a flexible and extensible structure for exploration of integrated hydrologic science for historical and projected climate, land-use and water-use conditions, and alternative management scenarios. The modularized structure has facilitated development of 8 alternative methods for computing or specifying potential evapotranspiration, or the ability to choose 4 different groundwater solvers, among many other examples. Moreover, the modularized structure allows the user-community to develop and incorporate extensions through the addition or modification of the U.S. Geological Survey Modular Ground-Water Model (MODFLOW) Packages and the Precipitation-Runoff Modeling System (PRMS) and GSFLOW Modules and coupling with other models, such as has been done with MODSIM, the river basin management decision support system. Recent enhancements and extensions to GSFLOW include: (A) integration with MODSIM; (B) recently released options in PRMS, including temporally dynamic parameter and water-use specifications and simulation of spatio-temporal stream temperatures, glacier dynamics, lakes, and frozen-ground dynamics; and (C) recently released MODFLOW Packages, including the agriculture water use (AWU), seawater intrusion (SWI), subsidence (SWT), link with MT3DMS (LMT), and surface-water routing (SWR) Packages. In addition, the design of the new MODSIM-GSFLOW code allows users to run the model with any combination of MODSIM, MODFLOW, and PRMS simulation options, thus allowing model complexity to be readily adjusted based on study needs. Additionally, work has been done on pre- and post-processing tools, such as the GSFLOW-ARCPY package and the cascade routing tool (CRT).</t>
  </si>
  <si>
    <t>SWAT+/MODFLOW: a new model for simulating surface-subsurface hydrological processes at the watershed scale</t>
  </si>
  <si>
    <t>The Soil &amp; Water Assessment Tool (SWAT), one of the most widely used watershed models worldwide to simulate hydrological and nutrient transport processes, has recently been restructured to improve code development, analysis, and spatial representation of elements and processes in watersheds. In this study, we present a new surface-subsurface flow model that links this new version of SWAT, called SWAT+, with MODFLOW. Following the basic linking procedure of the recently developed SWAT-MODFLOW model, SWAT+ hydrologic response units (HRUs) and sub-basins are spatially related to MODFLOW grid cells to enable mapping of recharge, evapotranspiration, and groundwater/surface water exchange between SWAT+ and MODFLOW. Due to the restructuring of the SWAT+ code, the River cells of MODFLOW are included as spatial objects that receive/provide water from/to SWAT+ stream channels. MODFLOW is called as a subroutine within SWAT+, creating a single compiled FORTRAN code. The code structure is much more efficient than the previous SWAT-MODFLOW code, allowing for ease of future code development. The use of the SWAT+/MODFLOW model is demonstrated for the Little River Experimental Watershed (Georgia) and the Middle Bosque Watershed (Texas), with model results tested against groundwater levels and streamflow. As the strength of SWAT+ lies in its spatial representation and linking of elements and processes in watersheds, we envision SWAT+/MODFLOW to be used primarily in watersheds with a large degree of human management, i.e. via reservoirs, canals, groundwater wells, drains, etc.</t>
  </si>
  <si>
    <t>E1-2</t>
  </si>
  <si>
    <t>Xiaolu Wei</t>
  </si>
  <si>
    <t>Estimating spatio-temporal patterns of groundwater-surface water interactions and solute transport in an irrigated stream-aquifer system</t>
  </si>
  <si>
    <t>In the irrigated watershed, nitrogen (N) and phosphorus (P) are essential for crop growth, but their application in agricultural areas may result in non-pollution of both surface and subsurface waters. The Soil Water Assessment Tool (SWAT) has been used extensively to identify changes in water and nutrient transport due to land use and water management practices in watersheds of varying scale and complexity. However, performance of the model is limited in watershed systems wherein groundwater discharge is a significant component of streamflow due to the simplistic representation of subsurface processes. In this study, the recently developed SWAT-MODFLOW model is linked a groundwater solute transport model RT3D (Reactive Transport in 3 Dimensions) and applied to a 950 km2 watershed the Lower Arkansas River Valley (southeastern Colorado). This study region has been intensively irrigated for over 100 years and is threatened by shallow water tables and high nutrient concentrations in the groundwater and surface water. The newly developed model was calibrated and tested against stream discharge and nutrient instream loading from 5 stream gauges in the Arkansas River and its tributaries, groundwater elevations from 70 observation wells, and nutrient mass loading from/to the stream system during the 2001-2016 period. After the model is tested, this modeling approach will be suited to explore the fate and transport of chemical species in coupled surface-subsurface systems, and identify plausible best-management practices for controlling nutrient pollution in agricultural watersheds.</t>
  </si>
  <si>
    <t>A Coupled Stream-Aquifer System Model to Simulate Nonpoint Source Pollutants across Irrigated Regions</t>
  </si>
  <si>
    <t>Dissolved nutrients and trace elements in water systems have the potential to harm aquatic life, animals, and even humans at high concentrations. This study presents a model designed to characterize groundwater and surface water processes that affect nonpoint source flow and pollutant transport in irrigated agricultural areas over a regional scale. A flow model (MODFLOW-UZF), simulating groundwater and stream flow and interaction, is coupled with a transport model (RT3D-OTIS) to depict contaminant transport and chemical reactions. RT3D accounts for cycling and transport of species in the root zone, soil zone, and saturated zone of the subsurface, whereas OTIS accounts for species cycles and transport in the river network. The model is demonstrated in an application to a 500 km2 region of Colorado’s Lower Arkansas River Valley. Aquifer and stream parameters are calibrated using a rich dataset to achieve model predictions of nitrate (NO3) and selenium (Se) concentrations and loads to match observations in the river-aquifer system. Chemical redox reactions between Se and NO3 are accounted for, with solute mass exchanged between the groundwater and river network on a daily basis according to flow rates predicted by MODFLOW-UZF. Simulation of baseline conditions reveals Se concentrations that are 4 to 5 times the regulatory standards and NO3 concentrations that are near the interim standard. The aim of the model is to evaluate alternative land and water best management practices in comparison to baseline conditions to find ways to bring in-stream concentrations down toward compliance.</t>
  </si>
  <si>
    <t>John Cox</t>
  </si>
  <si>
    <t>Modeling the Fate and Transport of Nitrate, Selenium, and Uranium Using a Coupled StreamAquifer Reactive Transport Model</t>
  </si>
  <si>
    <t>Water quality issues related to the transport of nutrients and trace elements in irrigated agricultural systems have become a key concern to both regulators and stakeholders around the world. At high concentrations, these solutes have the potential to negatively impact aquatic life, livestock, and human health. To better understand these systems and to evaluate how best management practices (BMPs) can be used to improve water quality, a numerical model has been developed to simulate flow and solute reactive transport. The groundwater model MODFLOW-UZF is used along with the streamflow routing (SFR2) package to model flow in irrigated stream-aquifer systems. To model reactive transport, the coupled RT3D-OTIS model is utilized. The reactive transport model uses simulated flows from MODFLOW-SFR2 in computing the exchange of solutes between the aquifer and streams on a daily time step. The coupled model is applied to an approximately 540 km² study region in the Lower Arkansas River Valley (LARV) near Lamar, Colorado to investigate the current distribution of nitrate, selenium, and uranium. Multiple hydrogeochemical processes that impact interaction among these solutes are accounted for, and results are compared with those from another study region further upstream in the LARV. Additionally, work is underway to apply the model to evaluate the impact of proposed alternative land and water BMPs on concentrations in groundwater, mass loading to the Arkansas River system, and concentrations within the river system to achieve closer compliance with Colorado’s water quality regulations.</t>
  </si>
  <si>
    <t>Riyana Ayub</t>
  </si>
  <si>
    <t>An integrated SWAT-MODFLOW model for estimating nitrate transport from agricultural practices for a watershed in North Carolina</t>
  </si>
  <si>
    <t>Understanding the interaction between groundwater and surface water in watersheds is essential for assessment of long-term anthropogenic impacts on ecosystems due to agricultural farming practices. Nitrate leaching from intensified agricultural farming practices percolates through the surficial aquifer and degrading groundwater quality in many parts of North Carolina. To evaluate the process of nitrate accumulation and leaching in surface and groundwater, we developed an integrated model using SWAT-MODFLOW and simulated the nitrate transport in aquifer using MODFLOW’s reactive transport model, RT3D. This study is applied to the Northeast Cape Fear Watershed (4480 km2 ) within the Cape Fear River Basin in North Carolina, USA. The data required to build the individual SWAT and MODFLOW model includes groundwater surface elevations, hydrological information, aquifer properties, soil characteristics, water quality, boundary conditions, land use, crop, and livestock farming etc. The coupled SWAT-MODFLOW model is set up for the time period of 1995-2014 and the groundwater level, groundwater discharge rates are calculated at monitoring points along the stream at daily time steps. The model simulated temporal trends of streamflow show how groundwater discharge and base-flow are affected by climate change. The nitrate transport within the aquifer through the concentration distribution over several years is analyzed using the breakthrough curves (i.e., concentration vs time) in the proposed study. A spatially varying groundwater discharge map is obtained to identify areas of nitrate mass loading from aquifer to the streams. These findings will have profound impacts on nutrient management for potential application in other watersheds.</t>
  </si>
  <si>
    <t>E1-3</t>
  </si>
  <si>
    <t>Carlos Dionisio Pérez-Blanco</t>
  </si>
  <si>
    <t>Rationalising Systems Analysis for the Evaluation of Adaptation Strategies in Complex Human-Water Systems</t>
  </si>
  <si>
    <t>Water resources management is a non-trivial process requiring a holistic understanding of the factors driving the dynamics of human-water systems. Policy-induced or autonomous behavioral changes in human systems may affect water and land management, which may affect water systems and feedback to human systems, further impacting water and land management. Currently, hydroeconomic models lack the ability to describe such complex dynamics by either not accounting for the multi-factor/multi-output nature of these systems, and/or not designed to operate at a river basin scale. This paper presents a methodological framework for the integration of a microeconomic multifactor/multi-output Positive Multi-Attribute Utility Programming (PMAUP) model with the eco-hydrologic Soil and Water Assessment Tool (SWAT) model. The linkage between the two models is performed under a sequential modular approach and is provided by a common spatial unit, named HydrologicEconomic Representative Units (HERUs) and defined as entities with economic rationale (i.e. decision making) resulting from the unique combination of hydrologic responsive units and socio-economic agents. The resulting SWAT-PMAUP model aims to provide the means for exploring the dynamics between the behavior and self-organization of socio-economic agents, and its connections with the water system through water and land management (i.e. HERUs). Methods are illustrated with an irrigation restriction policy applied to the Río Mundo sub-basin in south-eastern Spain. Results suggest that the consideration of the proposed methodological framework captures changes in the dynamics of human-water systems following the implementation of adaptation strategies and can be a valuable tool to support decision-making in water resources management across a wide range of scales</t>
  </si>
  <si>
    <t>Patricia Spellman</t>
  </si>
  <si>
    <t>Understanding water quality and quantity changes due to land use and climate changes in a karst watershed</t>
  </si>
  <si>
    <t>The Santa Fe River watershed in north central Florida overlies the Floridan Aquifer System (FAS), which is one of the most productive aquifers in the world. FAS productivity is due to the porous carbonate rock material that contains large interconnected caverns that are hydraulically joined to surface waters via springs. Observed reductions in spring flow have been attributed to a combination of climate shifts and water withdrawals for potable and agricultural use. Additionally, because of rapid water transport into and through the aquifer, water quality in the FAS has become a concern as agricultural fertilizers and other nutrient sources have contributed to regional nutrient loading. These concerns have initiated a multidisciplinary project aimed at understanding how long-term water quality and quantity in the FAS are affected by climate change, increased water demand, and different agricultural practices. The need to simulate different climate scenarios and agricultural practices led to the use of the Soil and Water Assessment Tool (SWAT), which is a widely used, process-based surface water model developed to handle climate and land use changes on water quality and yield. However, because of dynamic surface and groundwater interactions in the region, we couple SWAT to an existing (MODFLOW) groundwater flow model of the FAS to more accurately capture the flow and transport through the aquifer to surface waters. Here we present results of the coupled model calibration and validation along with preliminary results of future scenario analyses that consider modeled future climate and varying management practices.</t>
  </si>
  <si>
    <t>Foad Foolad</t>
  </si>
  <si>
    <t>Exploring the Spatial Connection Between Groundwater, Soil Moisture and Evapotranspiration in Platte River Basin in Nebraska</t>
  </si>
  <si>
    <t>Evapotranspiration (ET) is an important component of the hydrological cycle but it is often poorly constrained boundary condition for understanding coupled surface and groundwater hydrologic modelling (SW-GW). Given this importance, multiple studies have explored the relationship between ET and different state variables. However, the spatial aspects of these relationships have not been sufficiently studied given the paucity of ET data until recent remote sensing products. In this study, the spatial relationship between ET and two state variables (i.e. water table depth and soil moisture) have been explored in central Nebraska. To investigate this relationship remote and proximal sensing data was combined with in-situ sensor data over 2 years. Mapping Evapotranspiration at high Resolution with Internalized Calibration (METRIC) method was applied to Landsat images to estimate daily ET. Roving and stationary cosmic-ray neutron probes (CRNP) were used to create a spatiotemporal soil moisture product. Groundwater wells were used to make water table maps. For days with available ET maps, the relationship between ET and abovementioned state variables was explored. In general, results indicate a stronger relationship between ET and soil moisture as compared to ET and groundwater. Though more studies are needed, the outcomes here helped us to identify the state variables which are more important in SW-GW processes. In addition, estimation of simple statistical relationships between disparate spatial maps of ET and continuous state variables will be useful in generating spatiotemporal products needed by future SW-GW models.</t>
  </si>
  <si>
    <t>Abdullah Javed</t>
  </si>
  <si>
    <t>Modelling the Reactive Transport of Sulfate and Major Salt Ions in an Agriculture Stream-Aquifer System</t>
  </si>
  <si>
    <t>Excessive irrigation, canal seepage and lack of efficient drainage systems has caused salinity problems worldwide. These salinity problems also have damaging effects on downstream areas, where saline water is diverted from the river for the irrigation purposes. The Lower Arkansas River Valley (LARV) in southeastern Colorado, one of the most agriculturally productive areas over the past 120 years, has experienced enhanced soil and groundwater salinization due to local geology and lack of adequate irrigation drainage, leading to reduced crop yield. This presentation outlines the development and application of a numerical model capable of simulating salt ion reactive transport in coupled streamaquifer systems. The model is based on a recently developed version of UZF-RT3D that includes a module for chemical reactions (precipitation-dissolution, complexation, cation exchange) of salt ions, and in this study is modified to include salt ion transport in surface water using the OTIS modeling code. The model is applied to a 500 km2 study region in the LARV for the 2006-2009 time period, and is tested against salt ion concentration measured from a network of monitoring wells and a set of sampling sites along the Arkansas River stream network. The model will then be used to investigate the effectiveness of best management practices (BMPs) on salinity concentration and loading in the region. This model can be used in regions worldwide to manage salinity levels in areas suffering from salinity problems.</t>
  </si>
  <si>
    <t>E1-4</t>
  </si>
  <si>
    <t>Haider Addab</t>
  </si>
  <si>
    <t>Simulating Subsurface Flow in an Irrigated Tiled Drained Watershed</t>
  </si>
  <si>
    <t>Subsurface tile drains are frequently used in agricultural practice to enhance crop yield in poorly drained but highly productive soils. Tile drains increase availability of plant nutrients, improve soil aeration, and reduce crop diseases, soil erosion, and surface runoff. However, tile drains can also expedite the transport of chemical species such as salt ions and nitrate-nitrogen (NO3 –N) and pesticides such as herbicides, insecticides, and fungicides to surface waters. Hydrologic and water quality models such as DRAINMOD and the Soil and Water Assessment Tool (SWAT) are widely used to simulate water flow and chemical transport in tile drainage systems at various spatial scales. However, groundwater flow patterns associated with drainage are often unknown and their representation in these numerical models, although powerful analysis tools, is still a major challenge. An accurate water flow simulation is essential. In this study, coupled groundwater/tile drain flow is simulated for a tile-drained agricultural catchment in the Arkansas River Valley watershed using a MODFLOW model, with the Stream flow Routing (SFR) package used to simulate the flow of water in the tile drain network and the water exchange between the drains and the aquifer along the length of each drain segment. Short-term monitoring data (groundwater levels from instrumented monitoring wells, tile drain flow at the network outlet) are used to evaluate the MODFLOW model. The model can be used to explore the export of nitrate and salt from the study region, and to investigate the impact of best management practices for salt and nutrient management.</t>
  </si>
  <si>
    <t>Improved simulation of riparian wetland processes using SWAT+</t>
  </si>
  <si>
    <t>Riparian wetlands play a key role in the hydrological and nutrient regulation of rivers basins and are hence important features for river basin management. But, most catchment simulation tools are not able to simulate the hydrological and nutrient processes in wetlands. One important reason is that the catchment models are not properly representing the connectivity and the interactions of the wetland with the surrounding catchment and river system. SWAT+ is a new version of SWAT that allows for more flexibility to represent interconnectivity of different types of landscape elements while building SWAT models. SWAT+ has an object-oriented structure, with specific variable definitions and set of processes for each object. Objects can be Hydrological Landscape Units (HRU’s), landscape units (cluster of HRU’s), channels, groundwater bodies, reservoirs on rivers and reservoirs on landscape (eg. wetlands, ponds, potholes). Objects are linked to each other with a high number of flexibility. The SWAT+ version makes it easy to interconnect the floodplains and riparian wetlands with upland areas, groundwater resources and rivers. In this study, we used SWAT+ to connect the riparian wetland zones with rivers and upland areas. We developed and tested new routines for the ‘reservoir-in-landscape’ for the simulation of riverine overland flooding processes with an application to the Little River Experimental Watershed (LREW), a 334 km2 large watershed located in the Upper Suwannee River Basin in Georgia. The LREW is characterized by broad floodplains and gently sloping uplands. Elevations range from 82 to 148 m m.s.l. The hydrologic behavior of the watershed is strongly affected by the storage capability of the channel alluvium. The simulation results show that the inclusion of riparian wetland processes influences the hydrology of the landscape and the river. The riparian HRU’s are typically wetter when interacting with wetland reservoirs resulting in higher runoff and seepage. The river flow is reduced for the higher peak values.</t>
  </si>
  <si>
    <t>E1RT</t>
  </si>
  <si>
    <t>E1 Round Table Discussion</t>
  </si>
  <si>
    <t>E3-1</t>
  </si>
  <si>
    <t>Giorgio Mannina</t>
  </si>
  <si>
    <t>Identifying Model Structure using Catchment Characteristics</t>
  </si>
  <si>
    <t>Currently, there are many rainfall-runoff models available, but no single model can account for the uniqueness and variability of all catchments. While there has been great progress in developing frameworks for optimal model selection, the process currently selects a range of model structures a priori rather than starting from the hydrological data and processes. In this study, six hydrological signatures and two catchment characteristics from 108 catchments were extracted for two 7-year time periods: (1) wet and; (2) dry. The data was modelled using the GR4J model to explore the relationship between model performance, catchment features and identified parameters. The assumption is that the hydrological signatures reflect catchment behaviour, and therefore will lead to distinct parameters. Results show that during the wet period, smaller catchment areas, a greater high flow value and greater autocorrelation in the flow data were related to better calibration performance, while smaller area, greater mid flow values and peak distribution determined better performance in the dry period. Catchments also performed better in the wet period compared to the dry period. This resulted in variability in model parameters between the periods, with the soil moisture accounting parameter greatly varying in the dry period, and greater losses of groundwater in the dry period. This study is provides a foundation to optimise and improve model selection in catchments based on their unique characteristics. Overall, it suggest that the specific model structure of GR4J is more suited to modelling wet catchments with smoother flow signals.</t>
  </si>
  <si>
    <t>David Gwapedza</t>
  </si>
  <si>
    <t>Spatial scale dependency issues in the application of the Modified Universal Soil Loss Equation (MUSLE)</t>
  </si>
  <si>
    <t>The Modified Universal Soil Loss Equation (MUSLE) is used within a range of hydrological models to estimate daily and long-term sediments yields from catchments of various sizes. As part of a project designed to link a sediment model to other existing water resources models (rainfall-runoff, water resources yield and water quality models), the question of spatial scale dependencies within the MUSLE was raised. This study attempted to identify the spatial scale dependency issues from previous studies that used the MUSLE but found little information. Some hypothetical examples are therefore presented to try and isolate the key issues and the results suggest that both the erosivity and topographic factors in the MUSLE are potentially spatially scale dependent, particularly if a lumped or semi distributed modelling approach is used. The lack of output consistency noted when MUSLE is applied across spatial scales in the current analysis, points to broader complications as scale variations increase. The conclusion is that such scale dependencies will add to the uncertainties inherent in all hydrological models, if they are not carefully understood and appropriately addressed.</t>
  </si>
  <si>
    <t>Ferat Mantar</t>
  </si>
  <si>
    <t>Evaluation of Forest Fire Fighting Simulator</t>
  </si>
  <si>
    <t>The Forest Fire Fighting Training Simulator (3FTS) is an interactive, real time simulation software designed to improve organization, coordination and firefighting capabilities of the different level fire managers in fighting forest fires. 3FTS uses a high fidelity fire propagation model to simulate fire behaviour, and a fire suppression model to introduce the effects of the firefighting actions taken by the virtual firefighting crew or equipment in a synthetic environment. In this study, fire propagation model of 3FTS was explained first, describing how the factors that affect fire behaviour such as weather, fuel and topography were incorporated into the model. Then, the fire propagation results of the 3FTS were compared with those of the Fire Area Simulator (FARSITE), a fire behaviour prediction model accepted globally as one of the main fire simulation systems that uses a semi-empirical fire propagation model. The comparison was made in terms of the total size and the shape of the perimeter of the burned area. Finally, the results of the experiments were evaluated considering uncertainty of modelling a fire as a complex task and some suggestions were made.</t>
  </si>
  <si>
    <t>Robert Erskine</t>
  </si>
  <si>
    <t>Rainfall Variability on a Small Watershed: Implications for Hydrologic Modelling</t>
  </si>
  <si>
    <t>Rainfall is a key input to hydrologic models, and can vary greatly in both space and time. For small watersheds (areas of less than a few km2 , for example), spatial uniformity is typically assumed, and temporal rainfall is often represented by a single rain gage. Rainfall variability is studied here on a 56-ha agricultural watershed in northeastern Colorado, where rainfall was continuously recorded at 5 locations beginning in 2001, and gradually increased to a maximum of 27 locations by 2017. Convective rain storms commonly produced significant spatial and temporal variability within this watershed. Effects of the spatial resolution of rainfall input on hydrologic model responses are quantified using the Agricultural Ecosystems Services (AgES) distributed watershed model. This daily model is calibrated to observed runoff and soil moisture using both uniform rainfall input from a single rain gage and spatially variable rainfall, as provided by the complete rain gage network and the climate interpolation tool in AgES. Changes to AgES are being implemented to incorporate sub-daily hydrologic components related to surface water infiltration, utilizing break-point rainfall input, which will better represent these processes in a small watershed.</t>
  </si>
  <si>
    <t>E3-2</t>
  </si>
  <si>
    <t>Gordon Aitken</t>
  </si>
  <si>
    <t>Quantification of Uncertainty Sources in Hydraulic Modelling in a Climate Change Impact Framework</t>
  </si>
  <si>
    <t>Floods are the most common natural risk to life and property worldwide, causing over £6B worth of damage to the UK since 2000. Climate projections would result in an increase of UK properties at risk from flooding. It thus becomes urgent to assess the possible impacts of these changes on extreme floods, while evaluating the uncertainties related to these projections and assessing the predominant sources in an impact framework. This paper aims to assess the changes to flood extent for the 1:100 year return period event of the River Don in Scotland (UK) as a result of climate change. It is based on the analysis of the Future Flow dataset for the Parkhill gauge station (Collet et al., 2017). Extreme value (EV) distributions are fitted for the 11 climate-change ensembles over the baseline (1961-1990) and the 2080s (2069-2098) to account for climate non-stationarity. Monte Carlo (Random sampling) and Latin Hypercube (LH) are undertaken and compared using a 1D-2D hydraulic model (LisFLOOD) on a 5km stretch of the Don, with LH reducing the computational cost with no loss of accuracy. To investigate how the uncertainties cascade into the modelling framework, values were sampled from two different variables: extreme peak flow (Climate Model and EV distribution parameter uncertainty) and Manning’s n coefficient (hydraulic model parameter uncertainty). Results show the change in extent from the baseline to the future, capturing the uncertainty associated to each source, indicating that quantifying these uncertainties is essential when planning engineering interventions</t>
  </si>
  <si>
    <t>Masoud Asadzadeh</t>
  </si>
  <si>
    <t>Coupled Global Optimization and Sensitivity Analysis: Application to Model Calibration</t>
  </si>
  <si>
    <t>Advanced hydrologic models have a large number of parameters that can be calibrated to improve the model performance. It is well-known that in general, the model parameter identifiability decreases as the number of model parameters increases in automatic calibration. Therefore, a model sensitivity analysis is often recommended prior to the model calibration to reduce the number of calibrated parameters and therefore increase the parameter identifiability. In this study, the Dynamically Dimensioned Search global single-objective optimization algorithm is coupled with a global sensitivity analysis algorithm by developing a feedback loop between the two algorithms to guide the optimization with a measure of parameter sensitivity that is dynamically updated based on the optimization search history. The modified optimization algorithm is applied to solve a singleobjective hydrological model calibration problem that has a relatively large number of parameters with a range of computational budgets from what is deemed limited to large budgets. Results show improved automatic calibration efficiency, especially when the computational budget is limited. Moreover, results show that, a large portion of the computational budget is used to perturb the most sensitive parameters that are automatically identified by the modified optimization algorithm.</t>
  </si>
  <si>
    <t>Razi Sheikholeslami</t>
  </si>
  <si>
    <t>Addressing Curse of Dimensionality in Global Sensitivity Analysis of Large Environmental Models: An Automated Grouping Strategy</t>
  </si>
  <si>
    <t>Global sensitivity analysis (GSA) has proven useful and necessary in parameterization, calibration, and uncertainty analysis of the advanced Earth and Environmental Systems Models (EESMs) that are nowadays essential tools in planning and decision making under uncertainty and non-stationarity. However, the EESMs typically involve many input factors (resulting in highdimensional response surfaces), which are seldom known to high precision, leading to a huge leap in computational cost when performing GSA (a manifestation of curse of dimensionality). This issue precludes effective implementation of the current-generation GSA techniques because a comprehensive sensitivity analysis usually requires a prohibitively large number of model runs. To overcome this challenge, we develop a GSA methodology enabled with an automated “factor grouping” strategy that is based on a bootstrap-based clustering analysis. Our proposed method is designed to robustly categorize input factors into a certain number of groups of different sizes using information gained throughout the GSA. The algorithm utilizes two efficient methods to determine the optimal number of groups. Furthermore, to monitor convergence of the GSA, we introduce a measure of reliability based on factor grouping, which facilitates efficiently performing GSA with a limited number of model runs. Here, we demonstrate the performance of this methodology with a variogrambased GSA algorithm, known as Variogram Analysis of Response Surfaces (VARS), to conduct a sensitivity analysis for two high-dimensional complex problems.</t>
  </si>
  <si>
    <t>Saman Razavi</t>
  </si>
  <si>
    <t>Revisiting the Fundamental Basis of Global Sensitivity Analysis for Dynamical Environmental Models</t>
  </si>
  <si>
    <t>In this presentation, we raise fundamental issues with the conventional approaches to global sensitivity analysis (GSA) of dynamical environmental models. We argue that (a) the current approaches are actually designed to carry out parameter “identifiability analysis”, (b) the use of model-performance metrics as model response in GSA may distort the information extracted about relative parameter importance, and (c) it is a conceptual flaw to interpret the results of such an analysis as being consistent and accurate indications of the sensitivity of the model response to parameter perturbations. Further, because such approaches depend on availability of system state/output observational data, the analysis they provide is necessarily incomplete. We reframe the GSA problem from first principles, using trajectories of the partial derivatives of model outputs with respect to controlling factors as the theoretical basis for sensitivity, and construct a global sensitivity matrix from which statistical indices of total-period time-aggregate parameter importance, and time-series of time-varying parameter importance, can be inferred. We apply the HBV-SASK conceptual hydrologic model set up for a Canadian basin to show the utility of the new, performance metric-free method and demonstrate how it disagrees with the Morris and Sobol’ methods regarding which parameters exert the strongest controls on model behavior. We further show that the new method is highly efficient, requiring limited number of model runs to obtain stable and robust parameter importance assessments.</t>
  </si>
  <si>
    <t>E3-3</t>
  </si>
  <si>
    <t>Methodology for quantifying model factor sensitivity, uncertainty, and estimation for integrated groundwater/surface water hydrologic models</t>
  </si>
  <si>
    <t>Integrated water resource management in river basins is often accomplished using complex coupled groundwater/surface water hydrologic models. Around 30 such models, each with a distinct modelling code and solute strategy, have been developed and applied to around 40 regions worldwide, with model domains ranging from 100 to 100,000 km2. These coupled flow models, however, have not been used extensively and when used, focus on specific and practical management questions rather than addressing appropriate methodology e.g. quantifying parameter sensitivity and uncertainty, and estimating land surface and hydrogeologic parameters. Thus, they are limited in the extent to which they can be applied worldwide. This presentation provides methods for determining the influence of hydrologic factors on groundwater and surface water resources in complex integrated hydrologic models. These methods include sensitivity analysis, uncertainty analysis, and parameter estimation for coupled groundwater/surface water models. Methodology will be presented using the newly developed SWAT-MODFLOW code. Parameter estimation and uncertainty analysis are performed using PEST (Parameter ESTimation tool), with new pre-processing and post-processing algorithms developed to modify and jointly assess land surface hydrologic parameters (SWAT model) and hydrogeological parameters (MODFLOW). This presentation also demonstrates the use of sensitivity analysis with respect to other model factors such as model stresses (rainfall frequency and intensity, groundwater pumping magnitude and intensity), and to determine the optimal spatio-temporal discretization of the coupled flow model. These methods are applied to a 471 km2 regional site in the Middle Bosque River Watershed in Texas-Gulf region of central Texas and will provide generic results that likely are transferable to other watersheds.</t>
  </si>
  <si>
    <t>Space-time Uncertainty Propagation of Input Precipitation across a coupled Rainfall-Runoff Urban Drainage Model</t>
  </si>
  <si>
    <t>Rainfall is one important source of uncertainty in the simulation of combined sewer overflows and the emissions of pollutants to the receiving water body. Studies often ignore the spatial dimension treating input rainfall as a non-spatially distributed time series. Neglecting spatial and space-time distribution of rainfall entering urban drainage systems may result in inaccurate quantification of rainfall and, hence, in substantial uncertainties associated to water quantity and quality predictions. We developed a space-time interpolation model for rainfall, based on space-time Kriging, using point rainfall measurements as the primary variable. We then interpolated rainfall over space and time and built a 90% confidence interval of rainfall for the HauteSûre urban drainage system catchment in North-West Luxembourg. The resulting rainfall maps were fed into a rainfall-runoff model simulating the routing of the runoff across the catchment. The space-time rainfall uncertainty propagation demonstrated that an over estimation of CSO spill volume and consequently pollutants (COD and NH4) is done when we consider only the deterministic simulation without taking into account the space-time model for rainfall. Furthermore, the presented methodology is generic and can be applied to a wider range of integrated environmental assessment models. Future work will focus on the space-time simulation implementation to replace space-time Kriging to produce more realistic and less smooth rainfall maps to propagate through the run-off model. Also, this will be realised as a generic approach to be applied to spatio-temporal integrated environmental assessment models.</t>
  </si>
  <si>
    <t>Spatial Uncertainty Propagation in Ecosystem Service Assessment Modelling under change of scale</t>
  </si>
  <si>
    <t>Ecosystem Service models are increasingly getting attention in current and future natural resource management and evaluation. Due to combinations of different submodels from various disciplines they belong to the family of integrated environmental assessment models. These models are often complex modelling chains with submodels developed and operating at different scales. Uncertainties associated to model predictions due to change of scales or support play a major role when different scenarios are tested for decision and policy making. This paper studies the impacts of land use and land cover change under spatial uncertainty on ecosystem services such as pollination, focussing on urban expansion in a study area of Luxembourg. We use spatial stochastic simulation to model the spatial distribution of sensitive model parameters and propagate these with a Monte Carlo approach throughout the entire modelling chain across the different spatial scales. To account for change of support we use geostastical up- and downscaling methodologies, such as Area-to-point kriging, to account for the correct spatial support (scale) of the different submodels. Results show that the final ecosystem service predictions are represented more realistically and can be derived as probability distributions distributed in space. This helps decision makers to better analyse not only overall uncertainties associated to model outputs but also get a more precise picture of uncertainties distributed spatially.</t>
  </si>
  <si>
    <t>Alfy Joseph George</t>
  </si>
  <si>
    <t>Evaluating uncertainty in stormwater control measures (SCMs) using the EPA Stormwater Management Model linked with Markov Chain Monte Carlo uncertainty technique</t>
  </si>
  <si>
    <t>Stormwater Control Measures (SCMs) are commonly used to mitigate the effects of urban development on floods and water quality. SCMs have been shown to reduce stormwater volume and peak discharge from impervious areas, and through using natural processes, improve the water quality. With increasing adoption across the U.S. due largely to flood control regulations, SCMs are installed in most newly developed or redeveloped areas. Simultaneously, since the promulgation of the total maximum daily loads (TMDLs) program municipalities seek to prevent stormwater pollution to the nation’s water bodies through implementation of SCMs. This study aims to investigate the effectiveness of SCMs for simultaneous flood and water control purposes. Specifically, we examine the role of modeling uncertainties on the estimated effects of SCMs. Statistically rigorous methods were used to propagate modeling uncertainties forward into the design of practices. The Storm Water Management Model (SWMM) was linked with a Markov Chain Monte Carlo (MCMC) uncertainty analysis technique to quantify predictive uncertainty in the estimated effectiveness of SCMs from varying types of urban drainage areas. The assessment was conducted for eight commonly used SCMs to inform design guidelines. The effectiveness of practices, modeling uncertainties, and the effects of climate change were carefully examined and synthesized using robust system reliability and resilience metrics.</t>
  </si>
  <si>
    <t>E3-4</t>
  </si>
  <si>
    <t>Kelly Thorp</t>
  </si>
  <si>
    <t>Multiobjective optimization approach to compare evapotranspiration methods in the Cotton2K agroecosystem model</t>
  </si>
  <si>
    <t>Efforts to improve agroecosystem models require methods for unbiased comparisons among different simulation algorithms. With particular focus on evapotranspiration (ET) calculations in the Cotton2K model, the objectives of this study were to develop a novel methodology for evaluating model parameterization options and to compare model performance using three ET algorithms. The analysis used data from cotton field studies that tested fully irrigated, deficit irrigated, and dryland cotton production in 2000, 2001, and 2008 at Bushland, Texas. Measurements of ET were available from large weighing lysimeters at the Bushland field site. Other measured data included leaf area index, plant component dry matter, canopy height, counts of bolls and mainstem nodes, water content in 10 soil layers, and cotton fiber and seed yield. A Fortran-based version of Cotton2K was updated to include recently standardized ET methods, in addition to two native Penman approaches that required either daily or hourly weather input data. Using high performance computing, a Sobol global sensitivity analysis was conducted to evaluate 72 model input parameters with respect to 22 model outputs. Several model outputs were often highly influenced by cotton variety parameters that control the effect of plant density on growth, leaf growth at prefruiting nodes, prefruit node development, and probability of boll abscission. A multiobjective optimization approach based on calculation of Pareto optimal parameter sets was developed to identify feasible parameterization options for further model evaluation. Statistical tests demonstrated that the three ET methods led to differences in simulation accuracy for ET, soil water contents, and several plant growth metrics (p &lt; 0.05). However, no ET method could consistently outperform the other two methods when considering the simulation outputs collectively. Regardless of the ET method used, Cotton2K tended to underestimate ET as compared to measurements from lysimetry, and simulations of two important plant metrics, leaf area index and seed cotton yield, were not simulated with root mean squared errors better than 66% and 38%, respectively. The simulation approach was useful for unbiased comparison of three ET methods in Cotton2K and suggested that techniques for simulating surface soil water flux and for linking water use with crop growth need improvement.</t>
  </si>
  <si>
    <t>Joseph Kasprzyk</t>
  </si>
  <si>
    <t>Toward Improved Reservoir Management via Hydrologic Uncertainty Quantification</t>
  </si>
  <si>
    <t>Due to climatic and land use change, water managers are increasingly interested in the influence of uncertainty in their systems. Current hydrologic forecasting frameworks often consider variable initial conditions to represent a range of potential conditions, and use statistical models to predict the effect of climatic variables on streamflow. Similarly, water management and reservoir operations have considered scenarios of inflow and mapped these onto management decisions. However, little work has been done to directly connect uncertainties in hydrologic modeling to reservoir operations outcomes. For example, there is a need to better understand how parametric uncertainty in rainfallrunoff modeling transforms optimal decision making for reservoir management, especially given the possibility that specific decisions could be more or less sensitive to particular rainfall-runoff parameters. This paper seeks to introduce a framework in which parameteric uncertainty can be linked to reservoir operations. The proposed framework builds on previous work in sensitivity analysis of hydrologic models and in bottom-up decision making approaches such as many objective robust decision making.</t>
  </si>
  <si>
    <t>Uncertainty and sensitivity analysis for reducing greenhouse gas emissions from wastewater treatment plant</t>
  </si>
  <si>
    <t>This paper presents the sensitivity and uncertainty analysis of a plat-wide mathematical model for wastewater treatment plants (WWTPs). The mathematical model assesses direct and indirect (due to the energy consumption) greenhouse gases (GHG) emissions from a WWTP employing a whole-plant approach. The model includes: i. the kinetic/mass-balance based model regarding nitrogen; ii. two-step nitrification process; iii. N2O formation both during nitrification and denitrification (as dissolved and off-gas concentration). Important model factors have been selected by using the Extended - Fourier Amplitude Sensitivity Testing (FAST) global sensitivity analysis method. A scenario analysis has been performed in order to evaluate the uncertainty related to all selected important model factors (scenario 1), important model factors related to the influent features (scenario 2) and important model factors related to the operational conditions (scenario 3). The main objective of this paper was to analyse the key factors and sources of uncertainty at plant-wide scale influencing the most relevant model outputs: direct and indirect (DIR,CO2eq and IND,CO2eq, respectively), effluent quality index (EQI), Chemical Oxygen Demand (COD) and total nitrogen (TN) effluent concentration (CODOUT and TNOUT, respectively). Sensitivity analysis shows-up that model factors related to the influent wastewater and primary effluent COD fractionation exhibit a significant impact on direct, indirect and EQI model factors. Uncertainty analysis reveals that outflow TNOUT has the highest uncertainty in terms of relative uncertainty band for scenario 1 and scenario 2. Therefore, uncertainty of influential model factors and influent fractionation factors has a relevant role on total nitrogen prediction. Results of the uncertainty analysis show that the uncertainty of model prediction decreases after fixing stoichimetric/kinetic model factors.</t>
  </si>
  <si>
    <t>E3RT</t>
  </si>
  <si>
    <t>E3 Round Table Discussion</t>
  </si>
  <si>
    <t>E4-1</t>
  </si>
  <si>
    <t>Sophie Plassin</t>
  </si>
  <si>
    <t>Socio-Ecological Modeling for guiding water management: Application of the ENVISION framework for the Rio Grande/Bravo Basin</t>
  </si>
  <si>
    <t>Surface water resources in semi-arid watersheds are extremely vulnerable to changing climate conditions and demographic growth. The vulnerability is highest in basins with high stresses on water resources such as the transboundary Rio Grande/Bravo basin (RGB), shared by the United States and Mexico. Designing sustainable management responses for such systems calls for a better understanding of complex human-environment interactions and the exploration of alternative futures. We present a spatio-temporal simulation model that has been developed for the whole RGB basin to capture and explore the interplay between water and land resources management strategies and vegetation dynamics. We used the ENVISION multi-paradigm modeling framework, combining a hydrologic model, a GIS land-use model, and an empirical multi-agent model. Model calibration is based on secondary datasets and in-depth stakeholder interviews conducted by environmental anthropologists. Preliminary outcomes include a first implementation of ENVISION’s Flow module, a semi-distributed rainfall-runoff model simulating surface water hydrology and daily stream discharge. We also designed a database of management strategies used to model behaviors of actors in the RGB basin. This database documents traditional and innovative practices, their potential impacts, and their social and spatial constraints. In this talk, we will discuss ENVISION’s abilities to model social and ecological interactions in large watersheds and at multiple spatial and temporal scales, as well as some trade-offs of this framework. Future simulations will be conducted to assess the outcomes of alternative strategies under scenarios of climate and demographic changes and help us to discover ways to foster a more resilient RGB system.</t>
  </si>
  <si>
    <t>Maryam Samimi</t>
  </si>
  <si>
    <t>Stakeholder driven watershed modeling to inform drought-adaptive water management in the Rio Grande Project Area</t>
  </si>
  <si>
    <t>The semi-arid Rio Grande-Rio Bravo (RGRB) Basin in southwestern U.S. has growing water conflict potential due to increasing demand for already-stressed water resources to support irrigated agriculture, growing urban areas, and riparian ecosystems while facing increasing aridity. The multitude of stakeholders from disparate water demand sectors complicates reaching consensus about “water futures” in this borderland region. In this research, we apply watershed modeling to support stakeholder engagement in the dialogue about water sustainability. An initial, comprehensive stakeholder survey revealed broad interest in better understanding plausible impacts of climate change on surface water and groundwater availability and associated implications for irrigated agriculture. To this end, we applied Soil and Water Assessment Tool (SWAT), a semi-distributed public-domain hydrologic simulation model, under a range of extreme climate scenarios to evaluate key components of the regional water budget, including streamflow, evapotranspiration, and groundwater recharge-discharge within the Rio Grande Project area. Using stakeholder interaction as a guiding principle for watershed modeling and climate change impact assessment, we provide insights into changes in hydrologic fluxes, and potential effectiveness of cropping change as an adaptation strategy to cope with water scarcity under different scenarios. Furthermore, we discuss outcomes of using watershed simulation results to frame discourse with a group of small scale farmers about adaptive water and land management practices under reduced water availability.</t>
  </si>
  <si>
    <t>Roger Miranda</t>
  </si>
  <si>
    <t>Development of a Decision Support Tool to Improve Binational Water Quality Planning in the Lower Rio Grande/Río Bravo</t>
  </si>
  <si>
    <t>We describe the development of a decision support tool designed to facilitate and enhance collaborative binational decision-making efforts associated with integrated transboundary water quality planning and management in the Lower Rio Grande/Río Bravo downstream of Falcon Reservoir. The Lower Rio Grande Water Quality Initiative Decision Support System (LRGWQIDSS) is the result of a multidisciplinary effort to integrate qualitative social science research, geospatial analysis methods, deterministic water quality modeling and the visualization of natural resources data. The LRGWQIDSS incorporates information currently used by urban planning and natural resource management organizations working along the Texas-Mexico border area and provides a means to analyze and display the information in a way that is useful to institutional actors involved in jurisdictional and transboundary water quality planning efforts. The LRGWQIDSS uses a deterministic water quality model capable of simulating the effects, on water quality in the river, of a variety of development scenarios, including changes in land use and population with and without specific investments in sanitation infrastructure and/or the implementation of agricultural best management practices. The simulated effects on water quality are measured using physicochemical parameters commonly monitored by both the US and Mexico, including dissolved oxygen, total dissolved solids and fecal bacteria. While stakeholder analysis methods, such as Agent-based modeling have contributed greatly to decision support system development efforts, factors that affect institutional change, such as path dependency and jurisdictional disputes have remained largely underemphasized in these efforts. The analysis of the institutional arrangements currently in place to protect water quality in the Lower Rio Grande/Río Bravo played an important role in the design and development of the LRGWQIDSS and its successful application. The development of the LRGWQIDSS represents a case study in the importance of the role of institutional analysis in the successful development of decision support systems for transboundary water quality management.</t>
  </si>
  <si>
    <t>Suzanne Stradling</t>
  </si>
  <si>
    <t>An Economic Evaluation of Peak Flow Management on the Rio Chama</t>
  </si>
  <si>
    <t>The Rio Chama between the El Vado and Abiquiu reservoirs has no substantive consumptive flows. The economic value of this stretch of river is, instead, centered on instream flow values. Management of these flows to consider non-consumptive values (e.g., hydropower, recreational fishing and boating) has the potential to increase the economic value of the river. In addition, the economies of surrounding rural communities could greatly benefit from increased economic activity through improved outdoor recreation. The difficulty in assessing the efficacy of peak flow management is the complexity of the potential spatial and temporal tradeoffs between alternatives within the region, as well as any impacts downstream. We model the economic value of alternative management plans to assess the efficacy of alternatives, as well as the tradeoffs between plans. A catalog of the potential economic factors is developed that includes not only the activity, but also the spatial and temporal aspects of the factor. Benefit transfers are utilized from the extent literature in order to develop economic valuation models of alternative flow patterns. These models are incorporated into a system dynamics (SD) frame that also models the hydrology of the river. The SD modeling frame places considerable attention on the economic activity and the location of that activity, as well as the interactions between flow patterns and economic tradeoffs. This allows us to consider not only the overall impacts, but also the economic trade-offs both spatially and temporally. While the focus of this research is spatially limited, the techniques and modeling considerations provide a foundation that could be expanded to consider larger scale problems that may be increasingly complex due to international boundaries and regulations.</t>
  </si>
  <si>
    <t>F1-1</t>
  </si>
  <si>
    <t>Ali Gargoum</t>
  </si>
  <si>
    <t>other</t>
  </si>
  <si>
    <t>A note on managing uncertainty about source release height after an accident</t>
  </si>
  <si>
    <t>Nuclear and chemical plant designers and safety engineers need to understand how source emissions will develop over time for accident decision-making. To address this issue it is essential first to code as much expert opinion as possible about the types and profiles of release, and secondly, to modify these opinions - which are often very uncertain- in the light of any observations which do become available. In this article we present an uncertainty management procedure for the height release at source which is a key parameter in modeling the subsequent dispersal of contamination (e.g. the higher the release goes, the faster it spreads). When setting the initial parameters of the model, it is difficult to estimate the height of the release and this will obviously affect the consequences. This procedure reduces the risk of setting an erroneous height value by running mixed model. That is, we include several models in our analysis, each with a different release height. The Bayesian methodology assigns probabilities to each model representing its relative likelihood and updates these probabilities in the light of monitoring data. This has the effect that the data gives most weight to the most likely model, and thus models which consistently perform badly can be discarded. An illustration, based on running the sequential learning with an atmospheric dispersion model, is given on a real site under real atmospheric conditions but with simulated observational data.</t>
  </si>
  <si>
    <t>Vanessa Haller</t>
  </si>
  <si>
    <t>Optimizing the functional groups in ecosystem models: Case study of the Great Barrier Reef</t>
  </si>
  <si>
    <t>Ecosystems around the world are faced with multiple and interacting threats. These interactions can only be detected with a full system analysis. For a full system analysis we first have to assign the nodes that will be modelled which could be at species or functional group level. This could mean a network size from 700 to 20 nodes. This study aims to find the optimal number of nodes as well as the uncertainties that are introduced through exaggerated grouping. This study uses a network of a coral reef from the Great Barrier Reef and is based on data originating from an honours thesis (Tudman, 2001) and the online database FishBase. The model incorporates 197 nodes at species level and eight nodes at a functional group level; mostly invertebrates, plankton and plants. The models at different resolutions (combining fish species) are investigated by simulating the network over time after a threat (reduction of the biomass in one node) has been introduced and comparing the resulting dynamics to the full model. The dynamics resulting from a system moving from the original steady state to the postthreat steady state differ between the full and the reduced system. This difference, potential error, first slowly, then rapidly, increases with the number of species that are combined in one. This allows the detection of an optimal resolution that has a disproportionately low resolution in relation to the error.</t>
  </si>
  <si>
    <t>Jorge Luis Sanchez-Lozano</t>
  </si>
  <si>
    <t>Water Level Forecast in Magdalena River. A data driven Model.</t>
  </si>
  <si>
    <t>The Magdalena River is the most important river in Colombia. It has a length of 1,500km, drains a catchment of 257,000km2 and is home to 38 million people. Magdalena River is the largest navigable corridor of Colombia and with respect to flood risk, Magdalena River is one of the major sources of damage in Colombia. The Magdalena River Research Center has conducted the Program for Magdalena River Modelling to improve their understanding of the river system. Within this modelling program, because of the uncertainty in cross sections, 2D DEM, as well as the zero level of the gauging stations and rating curves the only confident measurement is the relative water level, and in order to help the decision makers in risk management and river navigation a three-day extended data driven forecast model for water levels in the stations of Puerto Salgar, Puerto Inmarco, Puerto Berrio, Barrancabermeja, Puerto Wilches, San Pablo, Gamarra and El Banco was developed implementing an Adaptive Operator. The forecast can be accessed through an open access web site that can be used by all actors, users and managers of river resources. Three different objective metrics were used to show how the data driven forecast model for the river levels performs accurately and give different acceptance criteria for the expert who has the responsibility to make the decision of approve or not the forecast results.</t>
  </si>
  <si>
    <t>Hydrological and Hydraulic Modelling in Magdalena River</t>
  </si>
  <si>
    <t>The Magdalena River is the most important river in Colombia. It has a length of 1,500km, drains a catchment of 257,000km2 and is home to 38 million people. The Magdalena River Research Center has conducted the Program for Magdalena River Modelling to improve their understanding of the river system. Within this modelling program, a SOBEK hydraulic model was constructed for the middle and lower basin of the Magdalena River (900km) with a one-dimensional component that represents the main channel system and a two-dimensional component for the floodplains and other inundation areas externally coupled to a WFLOW hydrological model that represents the discharges in tributaries. This coupled modelling was used to reproduce the behaviour of middle and lower Magdalena River in the time period between 1 Jan 2010 and 31 Mar 2011. Furthermore, a sensitivity and uncertainty analysis were carried out to evaluate the accuracy of the coupled modelling results. The hydraulic and hydrological modelling allowed us to reproduce the behaviour of the Magdalena River and its tributaries, although the model is limited by the uncertainty in climatological maps, cross sections, 2D DEM, dikes/levees/embankments as well as the measurements (zero level of the gauging stations) and rating curves. Comparisons between observed and calculated hydrographs showed a good model ability in representing the discharges and water levels regime of the middle and lower Magdalena River and its tributaries, emphasizing its value as a tool for understanding and predicting the system behaviour. The proposed modeling of the hydrological and hydraulic processes, provides a valuable tool for understanding ecosystem functioning and assessing its resilience to anthropogenic pressure, climate change, and climate variability. This kind of coupled modelling could be used in different scenarios in the Magdalena River and can be replicated in other rivers and considered in conjunction with other topics of interest, such as water quality, sediment transport, and aquatic habitat modeling.</t>
  </si>
  <si>
    <t>F1-2</t>
  </si>
  <si>
    <t>Strategies for Handling Simulation Model Crashes in Global Sensitivity Analysis</t>
  </si>
  <si>
    <t>Although modellers direct considerable effort at software development and implementation for modern Earth and Environmental Systems Models (EESMs), it is unlikely that truly faultless software will be achieved. These software programs typically span upwards of a million lines of code and require huge amounts of data. Moreover, the high computational cost and having numerous nested programming modules make it cumbersome to fully detect all software defects. “Parameterinduced simulation crashes” is a commonly faced problem in EEMs, which happens mainly due to the violation of the numerical stability conditions. Model crashes can impede accomplishment of sampling-based analyses such as global sensitivity analysis (GSA), as they require running EESMs for many configurations of parameter values, some of which are prone to model crashes. The common practice in handling this issue is discarding the failed designs and rerunning GSA on altered (reduced) parameter ranges. In this work, however, we develop effective strategies to circumvent parameter-induced crash problem in GSA of high-dimensional models. We deem crashes as missing data and consider the model responses as an incomplete data matrix. We employ three efficient strategies, including median substitution, nearest neighbor, and response surface modelling to fill in the gaps/crashes using available information. The performance of these strategies across two modeling case studies are compared using a variogram-based GSA technique, called Variogram Analysis of Response Surfaces (VARS). The results reveal that the nearest neighbor and response surface modelling strategies can effectively handle the simulation crashes and produce robust results as long as the percentage of crashes are within 5-10%, while the robustness may degrade as this percentage becomes larger.</t>
  </si>
  <si>
    <t>A Computational Framework for Interoperating Uncertainty Quantified Social System Models</t>
  </si>
  <si>
    <t>Unless extensive anthropological techniques are used, modeling neighborhood scale real world social activities is often a deeply uncertain process. Available data collected in the past, choice of models, and parameter values are not fully known, requiring uncertainty quantification to understand whether the results are useful. We avoid ecological inference fallacy caused when aggregating people or households by treating individual people and households as the atomic data unit. Rich contextual social knowledge is retained by storing dozens of demographic attributes and their associated behaviors of all people in the study area. Uncertainty quantification is achieved by representing all input data and model parameters as sets of equi-probable potential realities. To include this detail requires large-scale modeling involving demographic and land use forecasting models, agent-based models, transportation dynamic models, Monte Carlo methods, and other computationally complex operations necessitating parallel algorithms and distributed computing systems. Named the Framework for Incorporating Complex Uncertainty Systems, it includes multiple free and open-source software tools, especially the Open Modeling System, to allow easy inclusion of additional models written in multiple third and fourth generation programming languages. This research presents the space-time uncertainty quantified modeling environment, multiple model components, and web browser visualization tools necessary to inspect all data and results of this extendable social and infrastructure system of systems analysis approach.</t>
  </si>
  <si>
    <t>F1RT</t>
  </si>
  <si>
    <t>11:20-12:00PM</t>
  </si>
  <si>
    <t>F1 Round Table Discussion</t>
  </si>
  <si>
    <t>F2-1</t>
  </si>
  <si>
    <t>Jonathan Herman</t>
  </si>
  <si>
    <t>Jan Kwakkel</t>
  </si>
  <si>
    <t>On the role of scenarios in designing robust strategies: a comparison of MORDM, multiscenario MORDM and Robust Optimization</t>
  </si>
  <si>
    <t>The management of complex environmental problems typically involves deep uncertainties as well as competing priorities. Several methods have been presented in the literature to help decisionmakers cope with these characteristics; these include many-objective robust decision making (MORDM) (Kasprzyk et al., 2013), and different techniques based on robust optimization (RO, reviewed in e.g. Beyer &amp; Sendhoff, 2007). MORDM identifies a set of optimal management solutions under a given combination of uncertain conditions (i.e. a single scenario), then tests these solutions for their robustness across a broader set of scenarios. Conversely, RO directly evaluates robustness across multiple scenarios to define optimal solutions. Recently, Watson &amp; Kasprzyk (2017) presented multiscenario MORDM as a possible middle ground between the reference scenario approach of MORDM, and the multi-scenario perspective of RO. To better understand how the relative effectiveness of these methods may depend on the structure of the problem and its management options, we compare MORDM, multi-scenario MORDM, and RO with the classic lake problem (Carpenter, Ludwig, &amp; Brock, 1999). The problem is simulated with open-loop management (Ward et al., 2015), and with two variants of a direct policy search (DPS) approach (Quinn, Reed, &amp; Keller, 2017) which apply closed-loop management at different time scales. The analysis indicates that MORDM performs reasonably well with the DPS variants, but is less effective with open-loop management. RO is effective across management variants, but is more computationally expensive. Improved sampling techniques could mitigate this issue by reducing the size of the scenario ensemble used for optimization.</t>
  </si>
  <si>
    <t>A generalized many-objective optimization approach for scenario discovery</t>
  </si>
  <si>
    <t>Scenario discovery is a model-based approach for scenario development. Scenario discovery aims at finding one or more subspaces within the uncertainty space that are decision relevant. As such scenario discovery is the multi-dimensional generalization of vulnerability analysis techniques such as adaptation tipping points and decision scaling, and forms the analytical core of robust decision making. Scenario discovery involves solving a three objective optimization problem: maximize coverage, density, and interpretability. The dominant algorithm for scenario discovery, the Patient Rule Induction Method (PRIM), however, is a lenient single objective optimization approach. PRIM maximizes density, while coverage and the number of restricted dimensions, a proxy for interpretability, are calculated afterwards. Adopting a single objective optimization algorithm for a many objective optimization problem implies that the full trade-off space is not identified. In this presentation, we introduce an explicit many-objective optimization approach for scenario discovery. We compare this with an improved usage of PRIM for identifying the multidimensional trade-offs amongst coverage, density, and interpretability. We find that the many objective optimization approach produces results that dominate those of the improved version of PRIM on all three objectives. Qualitatively, however, both approaches identify essentially the same subspace. The prime benefits of the many objective optimization approach is its potential in bringing additional scenario relevant concerns such as consistency into the scenario discovery framework, as well as its ability to avoid over fitting. It also paves the way for future work on using more sophisticated many-objective genetic algorithms, or genetic programming for scenario discovery.</t>
  </si>
  <si>
    <t>Bramka Arga Jafino</t>
  </si>
  <si>
    <t>How does endogenising land-use dynamics into an integrated assessment meta model affect the design of model-based adaptation pathways?</t>
  </si>
  <si>
    <t>Integrated Assessment Meta Models (IAMM) are often used to evaluate policy options in model-based approaches for designing adaptation pathways. Frequently, however, the dynamics of land-use are treated as an exogenous factor. In reality, co-evolutionary interactions exist between the water system and land-use decisions. Changes in the water system may alter the suitability of some areas for certain types of land-use, while land-use changes affect the performance of the water system. This study uses the hypothetical Waas case, used before in developing model-based adaptation pathways. We endogenise the land-use dynamics by employing a utility-based land-use change model. The land-use change model is integrated with the IAMM in a loosely-coupled and bidirectional manner by performing a dynamic state exchange between the models. In particular, every ten years, flooding events from the IAMM are recorded and evaluated in the land-use change model. Flooding events change the suitability of affected areas for specific land-use types, in turn altering future land-use patterns. We use this extended version of the Waas model to develop adaptation pathways. We find three implications of endogenising land-use dynamics: it (i) increases the number of possible policy options to be evaluated, (ii) broadens the types of outcomes that can be evaluated, and (iii) changes the performance of the policy options and the resulting adaptation pathways. This study suggests that endogenising land-use dynamics in model-based pathways designs is important to capture the emergent behaviour caused by climate pressures and to apprehend a wider perspective on the impacts of climate change.</t>
  </si>
  <si>
    <t>Mike Johnson</t>
  </si>
  <si>
    <t>An Agent-based approach to evaluating sustainable drought adaptation policy</t>
  </si>
  <si>
    <t>Droughts are an increasingly prevalent and costly hazard that impact urban populations, agricultural production, and natural ecosystems. As climate becomes more variable, drought-prone regions are working to adapt through policy measures that address the diverse needs of urban centers, irrigation districts, farmers, governments, and NGOs. Developing policy pathways is a useful way to design such drought policies, however, their development requires an understanding of how human and biophysical systems interact and respond to a variety of climate and policy scenarios. In our research, we link a distributed hydrologic model with an agent based model to simulate the emergent, heterogeneous drought adaptation decisions of different stakeholders. This technique supports the evaluation of long-term water management options such as groundwater pumping restriction, urban use reductions, variable water pricing schemes, and subsidies in the face of increasing climate variability. Further we evaluate the impacts of such policies on food production, economic well-being, and measures of environmental health. To ensure congruence, key variables such as groundwater depth, evapotranspiration rates, and adaptation measures have been validated against historic data. The preliminary findings indicate this technique can provide an effective approach for evaluating and designing drought adaptation policy pathways.</t>
  </si>
  <si>
    <t>F2-2</t>
  </si>
  <si>
    <t>Marjolijn Haasnoot</t>
  </si>
  <si>
    <t>How well can adaptive planning thresholds classify long-term water supply vulnerabilities in the Western U.S.?</t>
  </si>
  <si>
    <t>Recent water resources planning studies have proposed adaptive pathways in which infrastructure and policy actions are triggered by observed thresholds or “signposts”. The success of an adaptive pathway depends on whether these thresholds can be accurately linked to future vulnerabilities. This study investigates the ability of adaptation thresholds to identify decadal-scale shifts in average water availability, using GCM-based streamflow ensembles for 45 reservoirs in the Western United States. We propose an illustrative case study in which vulnerable scenarios contain the lowest 10% of mean annual flow by the end of the century. Adaptation thresholds are then defined through time for each site, based on the level of observed mean streamflow below which a specified fraction of scenarios is vulnerable. We perform a leave-one-out cross-validation to compute two error metrics: the frequency of incorrectly identifying, or failing to identify, a vulnerable scenario (false positives and false negatives, respectively). Results show that in general, adaptive thresholds can accurately identify vulnerable scenarios in advance, with low false positive rates. However, for many reservoirs the false negative rates remain higher than random chance until roughly 2060. This reduces confidence in near-term adaptation thresholds, and highlights the tradeoff between frequently triggering unnecessary action, or failing to identify potential vulnerabilities until later in the century. Finally, results explore the sensitivity of the approach to parameter assumptions. A similar testing framework could apply to different planning timescales, such as thresholds for drought identification, or to different application areas, such as sea level rise.</t>
  </si>
  <si>
    <t>Nicholas Magliocca</t>
  </si>
  <si>
    <t>Exploring distributional influences on and effects of dynamic adaptive policy pathways for repeated coastal hazards</t>
  </si>
  <si>
    <t>The economic costs of coastal hazards have been increasing for decades, and future projections are only exacerbated by continued coastal economic growth and frequency and/or severity of coastal hazards. Policy interventions in the United States to discourage coastal development, preserve or reclaim coastal habitat, and/or decrease regional vulnerability to subsequent hazards have been largely ineffective. The urgent need for more effective adaptation policy has shifted the question from “what is the best policy” to “what is the best combination and sequence of policies” – a shift captured by the increasingly popular concept of adaptive policy pathways. However, accounting for the dynamic values and behaviors of heterogeneous coastal residents that affect, and are in turn affected by, coastal adaptation policies remains a challenge for the design and analysis of adaptive policy pathways. We present an agent-based model (ABM) of a stylized coastal region experiencing uncertain increases in storm frequency and severity, exogenous population growth, and endogenous socioeconomic change. The ABM is used to investigate how the socio-economic characteristics and risk perceptions of a coastal population change over time in response to coastal hazards and alternative adaptation policies. The relative costs and benefits, effectiveness, and unintended consequences of a set of plausible adaptive policy pathways that focus on land use in coastal areas are evaluated and compared. While this model implementation is strictly exploratory, we illustrative its usefulness for isolating and identifying key trade-offs and specific pathways among policy options by accounting for the inherently dynamic and heterogeneous behaviors of coastal residents.</t>
  </si>
  <si>
    <t>Bernardo Trindade</t>
  </si>
  <si>
    <t>Time evolving robustness evaluation for risk-based cooperative long-term water supply development pathways that include short-term drought mitigation actions</t>
  </si>
  <si>
    <t>Well-coordinated regional short-term drought management actions can be used by water utilities to mitigate water scarcity and financial risk, potentially postponing the need of new infrastructure construction. However, in the longer term, infrastructure expansion is likely to be necessary to address rising water demands. Given their interdependence, it is important to capture how short-term mitigation strategies influence longer term infrastructure development pathways. Our research exploits risk-based triggers for short and long-term actions (respectively, water transfers, restrictions, and financial hedges; and construction of reuse, water treatment, reservoir capacities, etc.). However, a robustness evaluation of these pathways must account for the integrated effects of drought mitigation measures and evolving infrastructure, a case not accounted for by existing assessment techniques. This research proposes a framework for evaluating the robustness of timeevolving infrastructure systems with integrated adaptive short-term actions. The proposed framework is demonstrated on the North Carolina Research Triangle test case, where the future regional infrastructure adaptation pathways must support the multi-jurisdictional decision making across the municipalities of Raleigh, Durham, Cary and Chapel Hill. The Borg Multiobjective Evolutionary Algorithm was used for devising the coupled short and long-term plans, while the recently developed WaterPaths model was used for their evaluation. The insights from this work have general merit for regions where adjacent municipalities can benefit from cooperative regional water portfolio and infrastructure planning.</t>
  </si>
  <si>
    <t>Exploring pathways for urban coastal flooding in the city of Miami, Florida</t>
  </si>
  <si>
    <t>Coastal and low-land flooding in urban areas is causing increasing nuisance and flood damages in many communities across South Florida. Sea-level rise, storm surge and extreme rainfall events are projected to increase the likelihood of such flood events in the future. Here, we present the results from a study by a consortium of researchers and local policymakers and planners, aimed at understanding which adaptation actions in the water system and local communities can deliver more resilience to flooding. We followed an iterative and collaborative approach to explore adaptation pathways using model simulations and expert-judgement. We focus on a coastal watershed in MiamiDade county in South Florida, USA. First, current and future flood risk due to storm surge and rainfall were assessed with a hydraulic model (XPSWMM) and flood damage model (Delft-FIAT). Next, potential adaptation measures and pathways were collaboratively explored to reduce flood occurrence as well as flood impacts. Promising adaptation measures were then evaluated using the suite of models. Performance of the adaptation measures is expressed as the level of current and future expected direct flood damages (EAD). For each measure the sea-level rise was determined at which a threshold value of the EAD was exceeded, which was then used to explore adaptation pathways. We show how the costs, sequencing and timing of the different sets of measures can best be approached, when taking into account the uncertainties about future sea-level rise. Results are presented for several pathways that have been illustrated to and discussed with local policymakers using the Pathways Generator software.</t>
  </si>
  <si>
    <t>F2-3</t>
  </si>
  <si>
    <t>Eelco van Beek</t>
  </si>
  <si>
    <t>Fast Integrated Systems Modelling for Adaptive Delta Management in Bangladesh</t>
  </si>
  <si>
    <t>The Bangladesh Delta Plan is following an adaptive management approach to deal with the uncertainties involved in the fast socio-economic development of the country and in climate change. The analysis of such adaptive approach requires tools that enables the quantification of the impacts of many possible interventions in the system for different future socioeconomic and climate conditions. The tools should be able to be used in the participatory setting of collaborative modelling. The use of simplified versions of complex quantitative models to improve the use of these tools in decision-making processes has received much attention in the last few years. We can find many examples of the use of such meta- and “quick scan” models in data-rich contexts and regions where there are many models available. We focus in this presentation on the use of such meta-models in an environment characterized by limited system knowledge due to limited data availability and accessibility, and/or complex hydrology of the river system. We will present the approach we applied to develop a Fast Integrated Systems Model (FISM) in Bangladesh. For this we followed a collaborative modelling approach that integrates and simplifies existing complex quantitative models to develop a fast, low-resolution, dynamic model, i.e. the FISM. This is done jointly with stakeholders, local developers and decisionmakers and is suitable for high-level discussion and communication, exploratory analysis and long-term decision support. It supports the quantification and prioritization of possible interventions by quantifying their policy-relevant impacts under various scenarios about the future. The approach also helped to create a collaborative environment by means of team work and a continuous, structured collaborative prototyping process. The tools will be used to support the development of the next 5-year plan for Bangladesh.</t>
  </si>
  <si>
    <t>Tristan de Wildt</t>
  </si>
  <si>
    <t>Combining Cross-Impact Balances and Scenario Discovery to Design Adaptive Policy Pathways Supporting the Moral Acceptability of Energy Systems</t>
  </si>
  <si>
    <t>Our modelling work addresses recurrent societal oppositions against the deployment and operation of large-scale energy systems (Wolsink, 2000; Manders-Huijts et al., 2012). Using ethics as a starting point, we evaluate the moral acceptability of these systems (see Van de Poel, 2016, and Taebi, 2016). Hence, we study the extent to which large-scale energy systems are able to fulfill intersubjective ethical values, such as privacy, safety and environmental sustainability. As most largescale energy systems are deployed for couples of decades, a wide range of deeply uncertain socioeconomic scenarios may affect the fulfillment of ethical values over time. Adaptive policy pathways are hence needed for continuous support of the acceptability of these systems. Using scenario discovery (Kwakkel &amp; Pruyt, 2013), uncertain factors strongly affecting levels of acceptability can be identified. Given the types of uncertainties encountered (long term socio-economic changes, heterogeneous actors, changing prioritization of values), the number of types of scenarios is large. To address this challenge, our objective is to isolate types of scenarios of interest that are more internally consistent. This is done using (linked) cross-impact balances (CIB) (Weimer-Jehle, 2006; Schweizer &amp; Kurniawan, 2016), based on expert judgement about systematic interactions. Next to insights about identified adaptive policy pathways, results presented will also include findings about the combined use of scenario discovery and CIB.</t>
  </si>
  <si>
    <t>Bhuiya Md Tamim Al Hossain</t>
  </si>
  <si>
    <t>A fast, integrated model to explore multiple futures and pathways for the Bangladesh Delta</t>
  </si>
  <si>
    <t>Bangladesh is one of the largest active deltas in the world, heavily dependent on the rivers and water resources for agriculture and other economic activities. Currently, the country is under threat from growing numbers of natural hazards and uncertainties due to climate change, sea level rise, population growth and socio-economic development. Bangladesh has recently formulated the Bangladesh Delta Plan 2100 focusing on the long term adaptive planning. To ensure sustainable development under the deep uncertainties, long term adaptive planning is required. Adaptive planning requires that the strategies/ policies are robust and flexible with changing future conditions. To explore different future conditions that may arrive due to certain course of action, a fast, integrated model of the overall deltaic system is required. Fast integrated models can be applied for large number of scenarios and actions over time (pathways) to understand the implications of different policy and measures adopted for delta development under uncertain future conditions. In this paper, a theory motivated metamodel for Bangladesh is presented. It is a simplified and integrated physical process-based dynamic model that can be used to simulate multiple futures over long (100-yr) time periods. For implementation of the model, python and pcraster is being used. The model is expected to provide quick insights of different policy actions/ measures and their implications on the overall system and thus assist in adaptive delta management under deeply uncertain future. The model development is still on-going and it is expected to be available in the future.</t>
  </si>
  <si>
    <t>Randall Hunt</t>
  </si>
  <si>
    <t>Designing adaptable model-based support for multiple adaptive pathways: The USGS Mississippi Alluvial Plain project</t>
  </si>
  <si>
    <t>The US Geological Survey (USGS) is commonly asked to provide science support for societal decision-making, including numerical models. Twentieth Century workflows emphasized paper reports and a handoff of “the answer” to those charged with making decisions. Such workflows are ill suited for today’s decisions – especially those involving adaptive management or large uncertainties. Moreover, as stakeholders have grown accustomed to near instant access to information such as real-time weather forecasts, water-resource support systems have not kept pace. This is the context within which local stakeholders initiated the USGS Mississippi Alluvial Plain (MAP) project in 2016. From its inception, effort was dedicated to formulating a new approach of applying USGS models to decision support involving: 1) reusable script-based model construction modules; 2) automated conduits that move new field data to the model; 3) high-throughput computing to update calibration and uncertainty outputs; 4) fast-running surrogate models; and 5) webservices suitable for feeding decision-support systems designed by others. The overarching goal is to provide responsive, consistent, and seamless high-quality science even as the forecasts and approaches of decision-making change. Challenges to this vision include building an approach that encompasses moving forecast targets, ensuring scientific reproducibility, developing a common technology and language across a large, multidisciplinary team, and robust script design extensible for new data types and numerical code updates. However, by the end of the MAP project we believe the workflow and supporting documentation developed will have transferability to many areas outside the MAP.</t>
  </si>
  <si>
    <t>F3-1</t>
  </si>
  <si>
    <t>Jiri Nossent</t>
  </si>
  <si>
    <t>James Schneider</t>
  </si>
  <si>
    <t>Providing Direct Access to Simulation Models for Water Managers</t>
  </si>
  <si>
    <t>Important water management decisions are made every day. Too often these decisions are made with an inadequate understanding of the system being managed, making the outcome of these decisions highly uncertain. Many water management decisions, and most groundwater management decisions, can benefit greatly from the use of simulation models. While every model of an environmental system is inherently uncertain, all reasonable models can be extremely useful if the water manager has the ability to conduct many scenario evaluations. However, water managers do not typically have the high degree of technical training needed to directly utilize their existing water models. Furthermore, the process of employing trained scientists to conduct model runs for them is expensive and time consuming, so these models tend to be extremely under-utilized. This presentation will present contrasting case studies in which model scenarios were either abundant or scarce, and the resulting outcomes of management decisions that were made. For the situation that allowed for frequent and numerous model simulations, uncertainty in the outcome of the water management decisions was greatly reduced, as evidenced by the successful outcome. Another water management decision based on a single model run turned out to be incorrect, highlighting the uncertainty inherent in that decision. The case is made for empowering water managers to be able to directly interact with their simulation models, creating an environment wherein water managers are comfortable making decisions due to the sense that uncertainty has been minimized. As a result, a platform has been developed that provides this experience, creating a true paradigm shift in water management</t>
  </si>
  <si>
    <t>Katherine Barnhart</t>
  </si>
  <si>
    <t>Uncertainty in the prediction of erosion on geologic time scales</t>
  </si>
  <si>
    <t>Landscape Evolution Models (LEMs) compute the evolution of the topography through time. One application of LEMs is in assessing potential for erosional exposure and release of contaminants into the environment. Examples include mine tailings, which are often toxic, and buried radioactive waste. In some cases, regulations governing the safety of hazardous waste requires a demonstration of probable site stability extending hundreds to thousands of years or more into the future. We present a multi-model calibration, validation, and prediction-under-uncertainty case study in a post-glacial landscape in which a nuclear-fuel reprocessing facility left a legacy of buried radioactive waste. One challenge in using LEMs for the prediction of erosion lies in the simplifications to physical process representation necessary to implement a model over a geologic time scale. To assess this source of uncertainty, we consider 37 alternative LEMs built using the Landlab Earth Surface Dynamics Framework. Each of these models differs systematically from the others in its representation of processes, materials, or both. We first calibrate all alternative landscape evolution models for the time period 13 ka to present. Using the most successful ~10 calibrated models we make predictions from the present to 10,000 years in the future. We assess prediction uncertainty arising from model selection and calibration, geologic boundary conditions such as downstream river incision and stream capture, future climate scenarios, and human modification to the site surface. As in other studies, model error is a significant part of the overall uncertainty, accounting for as much as 90% of the uncertainty at the end of the prediction time period.</t>
  </si>
  <si>
    <t>System dynamics modelling of inland waterway transportation of cargos for energy sector supported by navigation-related probabilistic forecasts</t>
  </si>
  <si>
    <t>Inland Waterway Transport (IWT) is an important mode of transportation in many regions of the world, including Central Europe. Natural environmental conditions have substantial impacts on IWT operations. In Central European conditions, the main hydrological hazards for IWT are (in descending order): low stream flows; floods; and river ice. IWT operations are supported by navigation-related hydrological forecasts, including improved probabilistic water-level forecasts that assist shippers in their decision making, most notably under low flow conditions. Based on a participatory modelling approach and stakeholder interviews, we develop a system dynamics (SD) model of forecast-supported transportation of cargos relevant for the energy sector on a waterway subject to low stream flows/ droughts, where adverse impacts on electricity generation should be mitigated. The model is applied to the River Rhine case study, where, in particular, IWT is an important mode of transportation of coal on which electricity generation in Southern Germany still heavily depends (unlike in Northern Germany with its widespread wind farms). Low stream flow events on the River Rhine make operations of IWT difficult and may lead, in particular, to problems with timely delivery of coal, therefore creating delays and supply constraints for electricity generation. With our model, we explore how the improved navigation-related forecasts might increase the sustainability of supply chains dependent on IWT operation. The important component of modelling is the SD description of decision making under uncertainty based on probabilistic information provided by forecasts. We also address the issue of the increasing importance of probabilistic forecasts for IWT operations under conditions of projected climate change that might differ substantially the IWT operations in the case study area.</t>
  </si>
  <si>
    <t>Devin Mannix</t>
  </si>
  <si>
    <t>Using a suite of modeling approaches to gain insight into complex models</t>
  </si>
  <si>
    <t>With a growing focus in water management studies on large, regional flow systems, aquifer interconnections, and surface-groundwater interactions, groundwater model development must grapple with ever-increasing degrees of freedom and growing parameter uncertainty. For example, the transient Illinois Groundwater Flow model has 198 stress periods and requires complex geology, with 21 layers and several interconnected aquifers, presenting untold degrees of freedom and making traditional calibration techniques difficult. Additionally, head observations from dedicated monitoring wells are scarce in the Cambrian-Ordovician sandstones; calibration targets are largely in the form of nonpumping observations from active production wells under the influence of regional pumping, as well as one-time observations accompanying well completion reports. This non-traditional monitoring data has inherent variability that makes arriving at a unique model calibration impracticable. However, insights can be garnered from this data by applying novel modeling approaches at both local and regional scales, allowing the modeler to validate model properties and begin to bracket components of flow in a regional system. Some of the examples we will discuss include 1) validating hydrologic properties from daily fluctuations in monitoring wells near active production wells, 2) using analytic element simulations of production tests to identify low-flow barriers and regions of lower hydraulic conductivity, and 3) applying a transient, three-dimensional head-specified model to quantify flow excesses and deficits both spatially and temporally, identifying unmodeled sinks and sources within the system. Using this suite of novel modeling approaches to target specific model uncertainties often allows for greater insights into overall model properties, ultimately expediting and improving conceptualization and calibration for a more complicated model.</t>
  </si>
  <si>
    <t>F3-2</t>
  </si>
  <si>
    <t>Mary Hill</t>
  </si>
  <si>
    <t>Enhancing Solution Diversity in Multi-Objective Optimization: Application to Model Calibration</t>
  </si>
  <si>
    <t>Modern multi-objective optimization algorithms should be able to converge to an efficient and diverse set of tradeoff solutions in each and every optimization trial. Maintaining the solution diversity in the objective space has been explored extensively in the literature. The vast majority of multi-objective optimization algorithms use a measure of solution diversity in the objective space, such as the niching distance, crowding distance, or hypervolume contribution, to guide their search. Nonetheless, minor attention has been paid to the solution diversity in the decision space. In this study, a modified version of Pareto Archived-Dynamically Dimensioned Search with the density-based spatial clustering approach in the decision space is applied to calibrate a multi-objective hydrologic model calibration problem. Results show that each optimization trial of the modified algorithm can identify high quality solutions that are noticeably distant from each other in the decision space. Such solutions can be used to estimate the model parameter uncertainty. Diverse solutions of environmental and water resources engineering problems provide the decision makers with meaningfully distinct options/policies to operate the system and/or to estimate the model parameter uncertainty. Each trial of the optimization algorithm identifies distinct clusters of solutions in the decision space and performs an independent optimization in each cluster. High quality solutions from these clusters are used to estimate the model parameter uncertainty.</t>
  </si>
  <si>
    <t>Ben Kolosz</t>
  </si>
  <si>
    <t>An Integrated Multi-criteria Decision Analysis Framework for Assessing the Sustainability of Alternative Jet Fuels</t>
  </si>
  <si>
    <t>One of the most viable options to decarbonise the aviation industry is to operate existing engines and aircrafts through alternative jet fuels (AJFs). The key advantages of these fuels are that they work with existing engine technology, allowing a seamless transition between conventional petroleum jet fuels and more sustainable feedstocks. Lifecycle Assessment models have introduced datasets which attempt to estimate the emissions of AJFs’ process pathways from various feedstocks. To assist with inherent uncertainty in decision making and policy formation in AJFs, a more relativistic uncertainty in the performance of different technology solutions must be assessed to provide an impartial picture of technologies. Here, we propose an integrated multi-criteria decision analysis-based framework to improve performance uncertainty of competing AJF pathways. While existing studies tend to measure effectiveness via cost-benefit analysis or carbon reduction, our proposed framework will provide an in-depth understanding of competing technologies under four dimensions: financial (e.g., capital cost, running cost, feedstock prices; and revenues), environmental (e.g., CO2 emissions savings), technical (e.g., technology maturity; transferability) and social (e.g., social acceptance; wealth and job creation). Compared to standard approaches, our framework can handle data in different forms of uncertainty. Furthermore, we also discuss how different AJFs might be produced more effectively and stress practical points on the need for government and stakeholder integration on the large-scale production of AJFs. By focusing on motives, attitudes and decision making of experts, end-users and stakeholders – rather than merely the pure techno-economic or environmental aspects of AJFs’– this paper makes a new contribution to the field.</t>
  </si>
  <si>
    <t>Cameron McPhail</t>
  </si>
  <si>
    <t>Robustness metrics: how the quantification of system performance under deep uncertainty influences decision making.</t>
  </si>
  <si>
    <t>Uncertainty has long been considered in environmental decision-making. However, due to drivers of change such as climatic, technological, economic and socio-political changes, it is recognised that the consideration of multiple plausible futures and deep uncertainty is important. Robustness metrics have emerged as a means of quantifying system performance under deep uncertainty, although each metric does this in a different way. Recent research has shown that the choice of metric greatly influences the optimality of decision alternatives. Our research helps explain why these metrics sometimes disagree, by contrasting how different quantifications of system performance under deep uncertainty can lead to different decisions. This has led us to develop a framework for robustness metrics (based on the decision-context and the decision-maker’s preferences), and provide a greater understanding of how different robustness metrics can lead to different decisions. This is confirmed using a number of environmental system model case studies including water supply augmentation in Adelaide, Australia, the operation of a multipurpose regulated lake in Italy, and flood protection for a hypothetical river based on a reach of the river Rhine in the Netherlands. The increased understanding of robustness metrics also indicates to decision-makers what the most appropriate metric is for their case-study.</t>
  </si>
  <si>
    <t>Louis-Charles Boutin</t>
  </si>
  <si>
    <t>Long Term Water Management in Alberta ’ s Southern Athabasca Oil Sands Region – Using Modelling Tools to Evaluate Sustainability</t>
  </si>
  <si>
    <t>Extraction of natural resources in Canada’s Southern Athabasca Oil Sands (SAOS) region requires water in different processes. While every individual application to utilize water undergoes a strict approval process, cumulative impacts from multiple users are also a concern. Management of water resources is of primary concern for the regulators and the industry, which has formed the Canada’s Oil Sands Innovation Alliance (COSIA) to help lead such initiatives. Over the past 5-years, COSIA has undertaken the Regional Groundwater Solutions (RGS) project to evaluate the potential cumulative effects resulting from groundwater withdrawals and disposal associated with future in-situ bitumen production in the SAOS region. A numerical model of groundwater flow was developed and refined to evaluate potential impacts associated with future production growth scenarios, which explored operational uncertainty. Recognizing that hydrogeologic parameter values applied in the numerical model are based on spatially limited data and a regional conceptualization, prediction uncertainty from parameterization was explored using a null space Monte Carlo approach. A total of 300 realizations with independent parameter sets were developed to evaluate the likelihood of unacceptable cumulative drawdown and highlight areas of potential concern. This case study will provide an overview of the different methods and result that are helping decision-makers to quantify uncertainty to responsibly manage water resources in the SAOS region and help to ensure their sustainability into the future. Challenges associated with defining predictive scenarios and spatial visualization of the uncertainty will also be discussed.</t>
  </si>
  <si>
    <t>F3-3</t>
  </si>
  <si>
    <t>Sam Culley</t>
  </si>
  <si>
    <t>Identifying the climate variables to which water resource systems are most sensitive</t>
  </si>
  <si>
    <t>Scenario-neutral methods are being adopted more frequently in climate impact assessments, due in part to the uncertainty present in climate model projections. Scenario-neutral methods ‘stress test’ a system against a range of hydroclimate scenarios, which are formed by perturbing statistics of the climate variable time series – referred to as climate ‘attributes’. An exploration of system performance against climate attributes allows the uncovering of system sensitivities and modes of failure irrespective of climate projections. However, it introduces another form of uncertainty: which climate attributes should a system be stress tested against? Scenario-neutral studies typically consider changes in simple attributes, the most common being annual averages of hydroclimate variables (e.g. temperature and precipitation). The complex interactions between the hydroclimate and many systems means that the attributes a system is most sensitive to may not be investigated. Hence, solutions designed in response to identified modes of failure may not be appropriate. To address this limitation, we have developed an approach to select climate attributes that describe the most change in system performance. The approach begins by evaluating a comprehensive set of candidate attributes that may affect a system (including means, percentiles and measures of persistence). These attributes are sampled in a representative way, and then the hydroclimate scenarios that form each attribute sample are generated. System performance is calculated in response to these hydroclimate scenarios, and then the partial mutual information algorithm (a variable selection technique) is used to rank the attributes. A subset of critical climate attributes can then be identified for use in stress testing. Applied to a case study of a regulated reservoir with two competing objectives, flood prevention and irrigation supply, the approach narrowed ten candidate attributes to two sets of four critical attributes. The sets of attributes are different for each objective, and include non-standard attributes like the number of frost days, 99th percentile rainfall and growing season length. This emphasises the need to strategically evaluate which climate attributes should be used in systems stress testing.</t>
  </si>
  <si>
    <t>An R tool for scenario-neutral climate impact analysis of water resource systems</t>
  </si>
  <si>
    <t>foreSIGHT (Systems Insights from Generation of Hydroclimatic Timeseries) is a new R package for performing climate impact assessments using a scenario-neutral approach. These approaches ‘stress test’ a modelled system using a broad range of hydroclimate scenarios, and thus rely on the availability of suitable sets of plausible hydroclimate variable time series. The range of hydroclimate scenarios examined can be characterised by statistical measurements of the variables (e.g. mean temperature, annual precipitation volume), which are referred to as climate attributes. Stress testing a system against a wider range of climate attributes allows for more modes of failure to be discovered. However, there are significant technical challenges in creating the necessary hydroclimate scenarios to explore system sensitivity. Likewise, there is significant and computational overhead in simulating and visualizing system performance in response to these large sets of hydroclimate scenarios. In answer to these challenges foreSIGHT generates perturbed time series using a range of approaches (e.g. scaling of observed time series, stochastic simulation of perturbed time series via an inverse approach), incorporating a number of stochastic models to generate different hydroclimate variables on a daily basis (e.g. precipitation, temperature, evapotranspiration). When the inverse approach is employed to create the stochastic hydroclimate time series, it utilises formal optimisation techniques with the stochastic models to meet the desired attributes. Crucially, this allows a variety of different hydroclimate variable properties to be perturbed (e.g. means, percentiles, persistence). This allows for a greater exploration of system sensitivity. The software allows for the integration of existing system models, both internally in R and externally, and provides a suite of visualization options for the results of a scenario-neutral analysis. This is demonstrated on a simplified water supply system with a climate dependent demand model, where different management configurations are evaluated, and visualised with climate model projections to add context. The necessary optimisation techniques to create perturbed time series are demonstrated using five sites around Australia.</t>
  </si>
  <si>
    <t>Sumathy Sinnathamby</t>
  </si>
  <si>
    <t>Sensitivity analysis for pesticide transport in a vernal pool watershed using the Pesticide Water Calculator</t>
  </si>
  <si>
    <t>Environmental simulations of pesticide fate and transport can be complex and highly parameterized with uncertain input values. In the face of this uncertainty, many environmental risk models incorporate conservative assumptions in order to avoid false negative decision errors. We examine a regulatory model, the Pesticide Water Calculator (PWC) with a Monte Carlo approach to fully exposure the input parameter space and conduct a sensitivity analysis to rank the parameters that contribute to model prediction error. We quantify the effects of input variability on site-specific model predictions, particularly surface water and sediment outputs and compare the model predictions to field observations to verify the results. For this effort, PWC (version 1.59) was parameterized for three agricultural vernal pool watersheds, located in the San Joaquin River basin in the Central Valley of California, and simulated to estimate exposure concentrations for chlorpyrifos, diazinon and malathion. R scripts were structured to create and load PWC input files in order to bypass the graphical user interface, execute the PWC model components, write input/output files for each Monte Carlo simulation, load the resulting output files and post-process for sensitivity analysis purposes. Partial correlation coefficients (PCC; “sensitivity” R package) were used as a primary linear sensitivity metric for analysing model outputs. The simulations indicate that soil properties (the universal soil loss equation [USLE] soil erodibility factor [USLE-K] and bulk density), degradation half-life, suspended solid and dissolved organic carbon concentrations were critical inputs in simulating pesticide concentrations in the surface water of vernal pools. Depth of benthic region, curve number, soil factors (e.g., bulk density, USLE-K, USLE topographic factor) and suspended solid concentrations in water column were identified as critical parameters to predict pesticide concentrations in the sediment. A focus on improving parameter estimates for these parameters can improve model accuracy while reducing model output-based decision errors.</t>
  </si>
  <si>
    <t>Direct sampling of measured or model data to improve uncertainty analysis in Life Cycle Assessment</t>
  </si>
  <si>
    <t>Standard practice in Life Cycle Assessment (LCA) is to assume that each uncertain parameter behaves independently under Monte Carlo sampling. This leads to cases which are clearly incorrect, such as engine CO2 emissions being sampled independent of the fuel efficiency, or different providers into a market (such as an electricity market) increasing or decreasing without any regard to the behaviour of other providers. We have developed an open-source tool kit that can solve these problems through the direct use of measured data or model results in static or Monte Carlo analysis.We demonstrate how this toolkit can provide a number of novel features for uncertainty and sensitivity assessment in LCA, including improved reproducibility, better capturing of complex system dynamics, and avoidance of error introduced by fitting probability distributions. We also introduce and demonstrate the idea of "campaigns", an organizational tool for sets of pre-sampled data that allows for quick system variation, guided data acquisition, and prospective LCA.We demonstrate these advantages in two case studies. In the first, a prospective assessment of autonomous electric cars, we can explicit model and analyse the key parameters driving overall system performance. In the second case study of the greenhouse gas intensity of the European grid, we see significant improvements due to our method explicitly including correlation in both inventory and impact assessment parameters.This work was supported by the SNF NFP 73 project OASES: Open Assessment of Swiss Economy and Society.</t>
  </si>
  <si>
    <t>F3-4</t>
  </si>
  <si>
    <t>On finding optimal dike heights along the IJssel River while accounting for the uncertain effects of upstream breaches</t>
  </si>
  <si>
    <t>Most alluvial plains in the world are protected by flood defences (e.g. dikes), whose primary aim is to reduce the probability of riverine flooding. However, the presence of dikes influences the hydraulic loads along the river. For example, upstream dike raising decisions influence the water levels downstream. Similarly, upstream flooding will reduce downstream risk. These dynamics are often neglected by the current flood risk management approaches because of two reasons. Firstly, it involves dealing with deep uncertainties about the breach locations and the way breaches can take place and develop over time. Secondly, it would further complicate the decision-making process, since deciding upon flood risk management measures at one location would require considering the interests of communities downstream of that location. This study aims at finding optimal dike heights along a stretch of the IJssel River in The Netherlands while explicitly accounting for uncertain upstream-downstream interactions. We develop a simplified flood risk analysis model that generates and propagates flood waves, assesses dike failures, and assesses flood damages and dike raising investment costs. The study is conducted following the Many Objective Robust Decision Making (MORDM) framework. We find that (1) the current approach leads to cognitive myopia, since considering interactions reveals a larger set of solutions; (2) solutions accounting for interactions are more capable of retaining their Pareto optimality when re-evaluated under deep uncertainty; (3) there is a trade-off between robustness in retaining Pareto optimality and robustness with respect to the system-wide best performance.Due to its conservative nature, the solution found with the current approach scores best in the latter. Overall, acknowledging the effect of upstream-downstream hydraulic interactions provide policy makers a more appropriate representation of spatial trade-offs and risk-transfers taking place along the river stretch.</t>
  </si>
  <si>
    <t>Does predictive validation increase or decrease the uncertainty associated with environmental model outputs?</t>
  </si>
  <si>
    <t>When developing environmental models, it is generally considered good practice to conduct an independent assessment of model performance using validation data. This practice is also commonly used to perform comparative evaluations of the performance of different types of models (i.e. performance on the independent evaluation data is used to infer whether the performance of a particular model can be considered to be superior to that of another). Evaluation of model performance on an independent data set requires the available data to be split into model calibration and validation subsets. Consequently, the results of both model calibration and validation depend on which subset of the available data is used for the former and which is used for the latter. It follows that the method used to decide which data subset is used for calibration and validation can have a significant impact on the results – influencing both the nature of the model obtained and also the conclusions regarding model adequacy/performance arrived at through the out-of-sample assessment. In this study, we have systematically tested the impact of different methods of splitting the data into calibration and validation subsets on validation performance for data-driven hydrological models developed for 754 catchments in Australia and the USA. Results indicate that model validation error can vary by more than 100%, depending on how the available data are split into calibration and validation subsets, raising the issue of whether the practice of assessing the predictive validity of models increases or decreases the uncertainty associated with environmental model outputs.</t>
  </si>
  <si>
    <t>Koen Berends</t>
  </si>
  <si>
    <t>Efficient uncertainty quantification in river intervention modelling through regression of correlated output</t>
  </si>
  <si>
    <t>In river management, hydrodynamic models are used to predict the hydraulic effects of planned human intervention. Such interventions can range from small-scale vegetation management to large-scale flood risk reduction measures. Previous studies have shown significant uncertainty in the output of these models. However, despite the increasing call to be explicit about uncertainties of model output, high computational requirements prohibit systematic quantification of uncertainty in intervention effect studies. We introduce a novel method that significantly reduces the computational requirements of uncertainty quantification for such studies. The main assumption of this method is that the model that describes the pre-intervention system and the model that describes the post-intervention system are correlated. We demonstrate that by modelling this correlation with probabilistic regression methods, the postintervention model output can be described in terms of the pre-intervention model output. Therefore, a significantly smaller number of post-intervention model runs is required to quantify model output uncertainty. We apply this method to quantify the effect of large-scale human interventions in the River Waal – a low-land river located in The Netherlands, Western Europe – using a detailed two-dimensional hydrodynamic model. We take into account multiple sources of uncertainty, including vegetation traits, river bed form roughness and misclassification in land use maps. Results show strong correlation between the reference pre-intervention model and the post-intervention models for various interventions. Results show a clear water level reduction resulting from the interventions and accurate estimates of both the uncertainty in water levels and intervention effect. Using this method only dozens of model runs with the post-intervention model were needed, compared to thousands with traditional Monte Carlo simulation.</t>
  </si>
  <si>
    <t>How many cats (or “cat-equivalents”) does it take to cause an extinction? And how simple can you make a model before it becomes useless?</t>
  </si>
  <si>
    <t>Managers make decisions on how to protect and restore environmental systems, along with associated ecosystem services. Ideally, these decisions are made with the support of predictive models, built on a sound understanding of how the system works, validated with data and accompanied by credible estimates of uncertainty. However, in many cases data are scarce or non-existent, understanding of key processes is limited, and disturbances such as land-use change or invasive species may be fundamentally altering the way the system functions. If there are insufficient data available for meaningful parameterization or validation, and no prospect of more data becoming available, how can uncertainty be assessed? Under what conditions is it no longer useful to even build a model? We consider these questions in the context of wildlife management on Christmas Island, an Australian territory in the Indian Ocean. The island has numerous invasive pest animals and diseases which threaten the unique and diverse native wildlife; feral cats are a major problem, and a cat eradication program is underway. However, it is known from other island ecosystems that eradication of predators can have unintended negative consequences for native species. Here we investigate whether converting total predation pressure to a measure of “cat-equivalents” could provide an early warning system for perverse outcomes from eradication of cats on Christmas Island. In developing our model in a data-poor system, we ask: how much information is needed to make a model useful?</t>
  </si>
  <si>
    <t>F3-5</t>
  </si>
  <si>
    <t>Scientific Evaluations for Creative Solutions: The case of western Kansas Agriculture and a Proposed Water-Energy Trade</t>
  </si>
  <si>
    <t>Semi-arid dryland regions account for 40% of world agricultural areas. Many of these areas are facing difficult circumstances. The Ogallala aquifer in western Kansas is one example, with problems that are typical and data that is exceptional. Past agricultural and hydrologic data document how irrigation in western Kansas has produced a multi-billion-dollar agricultural economy that is now threatened by pumping-induced declines in groundwater levels. Reduced pumping could mitigate the threat and preserve much of Kansas’ agricultural economy in the long term (albeit at a reduced level). A primary disincentive for reducing pumping is the immediate economic impact of diminished irrigation. A proposed state water-energy tradeoff program could reduce groundwater use while maintaining, and perhaps increasing, economic benefits. This program would allow development of the region’s rich wind and solar energy resources in a way that focuses on local economic benefits, in exchange for water-right concessions from affected stakeholders. In considering this alternative, citizens need to address a key question, “What could this mean for me?” Answers require knowledge of interdependence between agriculture, energy, water, economics, droughts, and associated uncertainties, knowledge that is available at regional universities. This talk presents a joint University of Kansas – Kansas State University effort to address the scientific challenges and develop a quantitative decision support tool that accounts for uncertainty. Preliminary discussions with farmers suggest substantial interest in more locally beneficial energy production, and less interest in reduced water rights.</t>
  </si>
  <si>
    <t>Andrea Brookfield</t>
  </si>
  <si>
    <t>A Modeling Approach for Making Conjunctive Water Management Decisions in the Lower Republican River Basin, USA.</t>
  </si>
  <si>
    <t>Effective water management requires knowledge of both natural and engineered hydrologic systems. With a changing climate and strained water resources, it is increasingly important to assess and adapt current water management strategies to more efficiently use the available water supplies to meet demands. Traditional approaches to water management have treated natural and engineered hydrologic systems as separate entities, making simplistic assumptions about each component. To properly assess water management strategies, these approaches should be integrated to account for the interactions between the two systems. In addition, the uncertainties associated with each modeling approach and the parameterization of the models need to be considered when assessing strategies. The Lower Republican River Basin (LRRB) is an example of a heavily managed basin with conjunctive water use where the effects of recent droughts indicate that water management strategies are integral to future regional sustainability. Water in this basin is distributed in accordance with an interstate compact, ratified in 1942, that has been subject to litigation before the Supreme Court several times in recent decades. The compact and associated Supreme Court final stipulation settlements require efficient management of both the surface water and groundwater in this basin. This work describes the approach taken to assess water management alternatives available for irrigators in the LRRB by linking a surface water operations model (OASIS) with a surface/subsurface hydrologic model (HydroGeoSphere; HGS). The HGS/OASIS model framework is used to evaluate the interactions and dependencies between engineered and natural hydrologic systems under historic and projected future climatic conditions to guide water management decisions, including structural and operational changes to reservoir management. In addition to accounting for uncertainty associated with the two different numerical approaches and model parameterizations, this modeling approach incorporates other complex uncertainties, many of which are not routinely considered. This work discusses some of these uncertainties as they arose in the LRRB modeling effort and how they will be quantified and/or minimized in future work.</t>
  </si>
  <si>
    <t>Annalisa Vicente</t>
  </si>
  <si>
    <t>Modelling under environmental uncertainty to assess favourable Coal Combustion Residue backfill scenarios</t>
  </si>
  <si>
    <t>Large volumes of Coal Combustion Residues (CCR’s) are produced via coal-fired power stations. A proposed high disposal solution is to backfill opencast coal mines with CCR monoliths. Limited South African studies have focused on the hydraulic behaviour of CCR’s in this application, leading to uncertainty in understanding environmental impacts. This study aims to address this environmental uncertainty by using a modelling approach to assess flow and transport properties under various CCR backfill scenarios. Generic flow and transport models were constructed to represent a typical coal mine in Mpumalanga, South Africa. A three-dimensional MODFLOW USG control volume finite-difference grid was set up, consisting of 8 layers, 100 x 100 cells in each, with a 10m cell size. All layers are flat, whereby the upper second and third layers (20 – 30 meters below ground level) attain a north and south general head boundary which introduces a 10m flow gradient. Transient drain boundary conditions were set up to dewater the mine during its operational phase as well as act as a mining decant point. Transient models were constructed to simulate a period of 100 years post-closure for the following CCR backfill scenarios: (1) No CCR, (2) CCR above the water table, (3) CCR below the water table, (4) CCR in middle of pit, (5) CCR wall to surface, and (6) CCR wall to below weathered zone. Simulated model results indicate that CCR backfill scenarios which intercept the water table experience a 20% rise in water levels with a faster recovery. Furthermore, solutes in these scenarios tend to induce lateral and downstream plume migration. CCR backfill scenarios which do not intercept the water table have no significant effect on the flow regime and limit plume migration to an extent. Salt loads indicate that backfilling with no CCRs is highly unfavourable as it produces significantly (&gt;50%) higher salt loads. Concluding that backfilling with CCR’s under all scenarios will have a positive effect on groundwater, however needs to be examined under site-specific conditions. Thus, generic numerical flow and transport models are successful tools in predicting the environmental impact of CCR backfill applications by providing insight into the changes in: the flow regime, flow directions, water table recovery rates, concentrations and plume migrations.</t>
  </si>
  <si>
    <t>Judith Schenk</t>
  </si>
  <si>
    <t>The influence of Fisher Information in KIC model selection</t>
  </si>
  <si>
    <t>Groundwater models are constructed using a small amount of data relative to the size of the area modeled. Evaluating multiple groundwater models of a system considers model structural uncertainty and improves assessment of prediction uncertainty over use of one model. The Kashyap information criteria (KIC) is used in multi-model analysis (MMA) to evaluate the probability that a model in a given set of models represents the true, but unknown system. The natural log of the determinant of normalized Fisher Information, ln�𝐹𝐹𝐹𝐹� , a component of KIC, measures the amount of information the observation data provide about estimated parameter values. This study compares ln|𝐹𝐹𝐹𝐹| for a set of models and evaluates the influence of ln�𝐹𝐹𝐹𝐹� on KIC. We demonstrate the importance of eliminating models whose structure is not supported by the observation data to ensure reasonable model-averaged predictions using KIC. A synthetic model represents a “true” but unknown groundwater system. Eight experimental models are constructed of the unknown system with varying levels of model complexity. Two models with poor model structure have low ln�𝐹𝐹𝐹𝐹� because model error is large. Two models which are over-fitted to the data have low ln�𝐹𝐹𝐹𝐹� because not all parameters can be independently estimated, thus reducing the information content of the model measured by ln�𝐹𝐹𝐹𝐹�. A KIC probability of 0.9995 is assigned to a complex, over-fitted model with low ln�𝐹𝐹𝐹𝐹� and low model error resulting in extreme uncertainty of the KIC model-averaged prediction. After removing the over-fitted models, the majority of the KIC model probability is shared between the simplest model and the most complex model, producing a reasonable estimate of prediction uncertainty. ln�𝐹𝐹𝐹𝐹� in the remaining models is a representative measure of the information content, whereas low ln�𝐹𝐹𝐹𝐹� for over-fitted models is a reflection of an unsupportable model structure, given the observation data.</t>
  </si>
  <si>
    <t>F3-6</t>
  </si>
  <si>
    <t>A novel heteroscedastic error model for a fully distributed groundwater flow model</t>
  </si>
  <si>
    <t>In hydrological modelling, it is often observed that the error on the simulated flow values is heteroscedastic. In order to obtain homoscedastic errors, researchers have been applying transformations of the flow values (e.g. a Box-Cox transformation) within their model calibration procedure or have introduced an error model within a Bayesian framework for parameter estimation and uncertainty analysis. Transient numerical groundwater flow models are also affected by different sources of uncertainty. Nevertheless, the possible heteroscedasticity of the errors on the simulated groundwater levels has been mostly neglected when performing uncertainty analysis for these types of models. Therefore, we introduce a novel heteroscedastic error model for groundwater level predictions within a general and flexible Bayesian framework. In this way, we can consider the heteroscedasticity of the groundwater level error along with the parameter uncertainty. Moreover, we can also analyze these two sources of uncertainty in combination with input uncertainty. The proposed methodology is applied on a fully distributed physically-based groundwater flow model of an overexploited aquifer in Bangladesh. The results of the study confirm that the heteroscedasticity of the groundwater level error should be considered and that it has an effect on the model predictions and parameter distributions. It is also shown that the observation coverage of the parameter uncertainty band increases from 1.5 % to 8.5 % when the heteroscedasticity is explicitly taken into account along with model parameter uncertainty.</t>
  </si>
  <si>
    <t>Meiling Sheng</t>
  </si>
  <si>
    <t>Comparison of the GLUE and DREAM methods for estimating variety parameters for a maize crop modelComparison of the GLUE and DREAM methods for estimating cultivar parameters for a maize crop model</t>
  </si>
  <si>
    <t>Process-based crop models are popular scientific tools to study the impacts of environment, variety and management decisions on crop growth. Some cultivar parameters in crop models cannot be measured directly and need to be estimated. In this research, two Bayesian methods, namely the generalized likelihood uncertainty estimation (GLUE) and Differential Evolution Adaptive Metropolis (DREAM) algorithm, were used to estimate the parameters of the maize module of the Agricultural Productions Systems sIMulator (APSIM-Maize) for the first time. Six cultivar parameters of APSIMMaize were estimated using GLUE and DREAM, respectively. Both the GLUE and DREAM methods were able to give accurate simulations of yield in the theoretical evaluation. But in the real-world evaluation, the GLUE method performed better than DREAM method in both the calibration and validation period. The posterior density distributions of variety parameters obtained by DREAM were more sharp and narrow than those obtained by GLUE, and the standard deviations were much smaller. For the simulated yield uncertainty, the 95% confidence intervals calculated by GLUE were wider than DREAM method. The performance of DREAM was not stable. Using DREAM method, some estimated parameters were close to the initially defined “true parameter values”. But some other parameters (e.g. photoperiod_slope) had very large biases to “true parameter value”. For the GLUE method, all estimated parameters had relative stable biases to “true parameter value”. These results suggested that the GLUE method is more suitable for estimating varieties parameters of APSIM-Maize than the DREAM method.</t>
  </si>
  <si>
    <t>Lucy Marshall</t>
  </si>
  <si>
    <t>A Bayesian Perspective on Ecohydrologic Model Uncertainties</t>
  </si>
  <si>
    <t>It is clear that in recent years, Bayesian inference has emerged as a powerful tool in the environmental modeler’s toolbox, providing a convenient framework in which to model parameter and observational uncertainties. However Bayesian approaches require explicit specification of the form of the model errors (via the likelihood function), which can be problematic for complex, non-linear and/or dynamic environmental systems. Here, we provide some insight into these issues in the context of ecohydrologic models. Ecohydrologic models typically integrate hydrological, ecological and energy transfer processes across a range of scales, and the inference of these models can be complicated by the increased model dimensionality and the complexity of hydrologic and vegetation observational errors. The availability of remotely sensed data sets provides new opportunity for inferring model parameters, but special care must be taken to account for different error characteristics. In our study, we develop a Bayesian approach to inferring model and observational errors, and demonstrate how approximate Bayesian methods can be helpful for high-dimensional and complex ecohydrologic errors. We evaluate the usefulness of the Bayesian approach across multiple catchments, emphasizing the information content of the data available to identify time-varying errors. Overall, our approach provides a flexible, inclusive approach to ecohydrologic model inference, which exploits remotely sensed observations for improved understanding of ecohydrologic systems and their uncertainties.</t>
  </si>
  <si>
    <t>S. Thomas Purucker</t>
  </si>
  <si>
    <t>Approximate Bayesian Computation for Chemical Screening Model Selection</t>
  </si>
  <si>
    <t>Regulatory screening models for chemical exposure estimation often present conflicting goals. One objective is to minimize the probability that model predictions underestimate dose for exposed individuals (false negative decision errors). This can be easily accomplished by increasing the degree of conservatism in the model structure and parameterization to produce high exposure estimates. However, to be useful in the screening process, a second contrasting objective of avoiding false positives must be satisfied. This requires minimizing the degree of over-prediction so that high exposure estimates do not forward lower priority chemicals for additional analyses. We employ a likelihood-free approach, approximate Bayesian computation, to select and parameterize terrestrial dermal exposure models for amphibians exposed to pesticides. We compare model predictions to a data set that contains eight studies and 798 individual post-exposure body burdens across 11 amphibian species and 12 pesticides. Our objective function combines a binomial classification approach based on decision errors and a distance approach designed to reduce overestimation of exposure. The classification approach characterizes false negatives as the proportion of underpredicted exposures by comparing each observed amphibian concentration with a model estimated concentration. The distance approach minimizes the overall degree of conservatism by estimating the aggregate amount of over-prediction across all the observations. We present the technical implementation, the advantages of this approach in a regulatory screening context and the results of the model selection exercise for estimating pesticide exposure in terrestrial amphibians.</t>
  </si>
  <si>
    <t>F3-7</t>
  </si>
  <si>
    <t>Linda Lilburne</t>
  </si>
  <si>
    <t>Towards an improved understanding and management of uncertainty in science investigations of environment policy options</t>
  </si>
  <si>
    <t>Water quality issues due to nutrient contamination by intensive agriculture is a good example of a complex problem characterised by conflict and uncertainty. A collaborative approach to setting nutrient limits in catchments in Canterbury, New Zealand has been developed and implemented over the last 6 years. Policy and other non regulatory measures are developed by the regulatory body in collaboration with community stakeholders in a science-informed process. The science information is provided by a technical group who use qualitative and quantitative modelling and assessments to estimate whether socio-economic, cultural and environmental outcomes under stakeholder specified scenarios are likely to be met. The decision-makers need to be aware of the considerable uncertainty in the scientific information. However, the nutrient limit setting processes are time and resource constrained, precluding a comprehensive uncertainty analysis. This paper presents some ideas for explicitly and transparently identifying and communicating the key uncertainties within a timeframe that fits with the collaborative process. A five-stage framework for understanding, communicating and managing uncertainty is presented, and tested in a retrospective analysis of a recent collaborative process. Fuzzy indicator/outcome graphs, systems diagrams, outcome likelihood matrices and simple uncertainty estimates using the Sheffield Elicitation Framework (SHELF) tool are all used in the framework.</t>
  </si>
  <si>
    <t>Integrating public/local and scientific knowledge in model development for food-energy-water systems</t>
  </si>
  <si>
    <t>Conceptual and mental models are useful platforms for communicating and understanding how systems work. However, models or frameworks that are not aligned with the perceptions and understanding of the local stakeholders can propagate model output errors and uncertainties. This paper focuses on two sources of epistemic uncertainty in building food-energy-water systems (FEWS) models: (1) context and framing; and (2) model structure uncertainty. To address these uncertainties, we co-construct the FEWS conceptual model with key stakeholders using the Actor-ResourcesDynamics-Interaction (ARDI) method. The method was adopted to specifically integrate public (and local) knowledge of stakeholders in the Magic Valley region of Southern Idaho into a FEWS model. We first used the ARDI method with scientists and modellers (from various disciplines) working on the system, and then later applied this method with local stakeholders. Afterwards, we compared the results and made necessary adjustments in the conceptual model to align with local stakeholders’ understanding of the FEWS. This co-conceptual modelling process with local stakeholders allows for the incorporation of different perspectives and different types knowledge into a system model.</t>
  </si>
  <si>
    <t>William Raseman</t>
  </si>
  <si>
    <t>Uncertainty in drinking water supplies: exploring stochastic source water quality generation methods</t>
  </si>
  <si>
    <t>This work explores stochastic source water quality generation methods to aid in the characterization of uncertainty in water treatment planning. Water treatment plants (WTPs) are tasked with providing citizens safe and reliable drinking water; however, variability of surface water quality due to seasonal fluctuations and extreme events (e.g., flooding and wildfires) can overwhelm a WTP's capacity to do so. By characterizing source water uncertainty and creating realistic water quality scenarios, decision makers can adjust operating policies and make infrastructural changes to improve the reliability of their system. Building on methods from stochastic streamflow generation, including, autoregressive moving average models, vector autoregressive models, and k-nearest neighbor resampling, we have identified a suite of models viable for water quality applications. In general, these models attempt to simulate the seasonal and annual autocorrelation for each water quality parameter and maintain the joint correlation across all water quality parameters. To test this modeling suite on a range of source waters, we have compiled several monthly time series datasets of alkalinity, pH, temperature, total organic carbon, and UV absorbance at 254 nm from utilities across the United States. By analyzing each dataset via the modeling suite, we evaluate the strengths and weaknesses of different models based on site-specific factors, such as source water type, length of dataset, and stationarity or non-stationarity of the data.</t>
  </si>
  <si>
    <t>Moving from Eco-Forecasts to Eco-Projections</t>
  </si>
  <si>
    <t>Ecological models can provide estimates of future conditions that are useful for decisionmaking, including long-term planning and resource prioritization. However, these models often rely on assumptions about ecological relationships and trajectories, forcings (e.g., biophysical conditions), and management approaches that may not be explicitly considered. To make assumptions more transparent, disciplines such as economics, demographics, climatology, and national intelligence make a fairly clear and consistent distinction between “forecasts” and “projections”. Forecasts are typically more near-term and rely on extending existing relationships and trends to estimate the most likely future conditions; whereas projections evaluate conditions under multiple scenarios that are based on an array of assumptions, often going further out in time. Consistently referring to ecological models of future conditions as either “eco-forecasts” or “eco-projections” could help make modelling assumptions more transparent and thus more effectively focus their application across landscapes and through time. To the extent that ecological modelling is used to support management, policy, and programmatic decisions, practitioners can ask the following. If the modelling is an eco-forecast, is it worth considering different initial conditions, trajectories, or forcings based on alternative scenarios? If the modelling is an eco-projection, are the underlying assumptions and future scenarios explicit, and are decisionsproperly tempered with respect to those modelling specifications? We demonstrate these conceptsand methods for conducting eco-projections through examples from invasion biology and climate adaptation.</t>
  </si>
  <si>
    <t>F4-1</t>
  </si>
  <si>
    <t>A well engineered implementation of Kriging tools in the Object Modelling Sisytem v.3.</t>
  </si>
  <si>
    <t>Meteorological forcing data such as rainfall, temperature, solar radiation are the dominant controlling factors of the hydrological cycle. These data are the natural input to hydrological models and their quality and precision affect the accuracy of results. This study presents a package that implements Kriging techniques for the interpolation of any climatological variables, such as temperature and precipitation. One of the purposes of the study is to present a geostatistical software product that is easy to use and to plug-in into GEOframe-NewAGE, an open-source, Java-based and component-based semidistributed hydrological model. Moreover, this work aims to show a practical example of an accurately designed software, in the perspective of reproducible research. Ten theoretical semivariogram models and four Kriging algorithms were developed and parsed into OMS components. The package provides real time optimization for semivariogram and Kriging parameters. The software was tested against temperature and rainfall data from 97 meteorological stations located in the Isarco River basin, Italy. For both variables, results showed good fit between model interpolations and observed data. R package, gstat, was then used for a comparison. Several characteristics make the package a good competitor among the other tools available in literature, since: it can be used as a stand-alone; it can plugged-in the hydrological modelling system GEOframe-NewAge; it can be used with all the OMS compliant components, such as the calibration tools for the optimization of the parameters; it is included a tool for the automatic estimation of errors; results are presented in data formats directly visualized by GIS; it is faster than gstat in every-day use routine. From the programmer perspective the implementation of Java design patterns, i.e. well described solution to a common software problem, makes the package easily maintainable and suitable for future improvements, such as the possibility of integrating other types of Kriging.</t>
  </si>
  <si>
    <t>Chris Vernon</t>
  </si>
  <si>
    <t>Examples of Best-Practices for Reusability and Reproducibility in a Multi-sector, Multi-scale Modeling Framework</t>
  </si>
  <si>
    <t>Numerical frameworks built to conduct multi-sector, multi-scale, and multi-model integrated experiments have historically overlooked the importance of maintaining reusability and reproducibility in modelling, which are fundamental to creating robust software, persistent datasets, and processes that are broadly usable by the scientific community. The Integrated Multi-sector, Multi-scale Modeling (IM3) research team has constructed a modeling system that includes both open-source and proprietary tools. This system facilitates a collaboration framework through which contributors can plan projects, document and capture model and data provenance, promote data sharing across institutions, facilitate best practices and tools for code and data repositories, utilize computational resources ranging from desktops to remote HPC, facilitate data DOI minting, and disseminate the resulting products on the web. We demonstrate the IM3 capabilities by walking through the development of one of the integrated models in the IM3 ecosystem: Demeter. Demeter was developed as an open-source Python package that was built to disaggregate projections of future land allocation generated by an integrated assessment model. Demeter is publicly available via GitHub (https://github.com/IMMM-SFA/demeter) and is being used by multiple research teams to explore the impacts and implications of land use and land cover change at various scales. This demonstration highlights the by-design process of planning, developing, executing, and sharing to construct reusable software, and reproducible and persistent data and processes in a complex multi-sector, multi-scale modeling ecosystem.</t>
  </si>
  <si>
    <t>Jeffery Horsburgh</t>
  </si>
  <si>
    <t>Using HydroShare to Enhance Sharing and Reproducibility of Research Results</t>
  </si>
  <si>
    <t>HydroShare is a web-based hydrologic information system operated by the Consortium of Universities for the Advancement of Hydrologic Science, Inc. (CUAHSI). Within HydroShare, users can create and share data and models using a variety of file formats and flexible metadata. HydroShare enables users to formally publish these resources as well as create linkages between published data and model resources and peer reviewed journal publications that describe them. Ability to link published data and models with the papers that describe them is a great step in the direction of scientific reproducibility, but is only a first step. HydroShare supports further transparency in the scientific process by enabling scripting of analytical steps via a RESTful application programming interface (API). Using this API, HydroShare users can develop scripts to read data from HydroShare, perform an analytical step (e.g., data processing or visualization), and then write results back to HydroShare. The script itself can then be shared as part of the published dataset in HydroShare, or it can be shared as a Jupyter Notebook that can be executed within the HydroShare environment. Scripts or Jupyter Notebooks can then be executed by others to reproduce the analysis used by the original authors. In this presentation, we discuss how HydroShare can enable best practices for linking publications with data and models and for promoting reproducibility in environmental analyses through sharing of data, models, and scripts that encode the scientific workflow. The HydroShare system is available at http://www.hydroshare.org. Source code for HydroShare is available at https://github.com/hydroshare.</t>
  </si>
  <si>
    <t>Jonathan L. Goodall</t>
  </si>
  <si>
    <t xml:space="preserve">Achieving Reproducible Computational Hydrologic Models by Integrating Scientific Cyberinfrastructures </t>
  </si>
  <si>
    <t>Reproducibility of computational workflows is an important challenge that calls for open and reusable code and data, well-documented workflows, and controlled environments that allow others to verify published findings. HydroShare (http://www.hydroshare.org) and GeoTrust (http://geotrusthub.org/), two new cyberinfrastructure tools under active development, can be used to improve reproducibility in computational hydrology. HydroShare is a web-based system for sharing hydrologic data and model resources. HydroShare offers hydrologists the capability to upload model input data as resources, add hydrologic-specific metadata to these resources, and use the data directly within HydroShare for collaborative modeling using tools like JupyterHub. GeoTrust provides tools for scientists to efficiently reproduce, track and share geoscience applications by building ‘sciunit,’ which are efficient, lightweight, self-contained packages of computational experiments that can be guaranteed to repeat or reproduce regardless of deployment challenges. We will present a use case example focusing on a workflow that uses the MODFLOW model to demonstrate how HydroShare and GeoTrust can be integrated to easily and efficiently reproduce computational workflows. This use case example automates pre-processing of model inputs, model execution, and post-processing of model output. This work demonstrates how the integration of HydroShare and Geotrust ensures the logical and physical preservation of computation workflows and that reproducibility can be achieved by replicating the original sciunit, modifying it to produce a new sciunit and finally, preserving and sharing the newly created sciunit by using HydroShare's JupyterHub.</t>
  </si>
  <si>
    <t>F4-2</t>
  </si>
  <si>
    <t>Thomas Purucker</t>
  </si>
  <si>
    <t>Software testing a library and RESTful application programming interface for ecological pesticide risk assessment models</t>
  </si>
  <si>
    <t>The Environmental Protection Agency (EPA) registers pesticides for use in the United States under the Federal Insecticide, Fungicide, and Rodenticide Act (FIFRA). Before a pesticide can be registered, the EPA must assess whether the pesticide can be used without being harmful to humans or posing unreasonable adverse environmental effects. We present a set of ecological risk assessment models commonly used as part of the FIFRA registration process as a software library available via GitHub (https://github.com/quanted/pram_flask/). These mathematical models predict fate, transport and exposure of pesticides in different media and are designed to be protective of non-target ecological species. Some algorithms in this set have been in use since the 1980s, with a wide range of algorithmic complexity and technical implementation from Fortran executables to Microsoft Excel spreadsheets. We have modernized these models to create an integrated package that shares a common architecture, development patterns and allows for interoperability between model components. This integration is able to leverage relevant spatial information, chemical properties, ecological exposure parameters, pesticide use properties, and effects data in the context of registration decisions. Additionally, we expose the individual models as RESTful application programming interface (API) endpoints to allow for the construction of web-based applications. The open source library and the API combine to enable the spatial scaling of assessments and the construction of efficient decision support systems for regulatory use.</t>
  </si>
  <si>
    <t>The Evolving Nested Illinois Groundwater Modeling Architecture (ENIGMA): Automated withdrawal updates for a groundwater flow model</t>
  </si>
  <si>
    <t>The Illinois State Water Survey (ISWS) has a fifty-year history of developing numerical simulations of groundwater flow. Over this time, the underlying geologic framework, conceptualizations of groundwater flow, and numerical modeling code have advanced. Furthermore, many models use transient data sets, such as withdrawals, groundwater recharge, river stages, and observed heads. Model archives created on project completion quickly become out-dated, which is problematic when a new project requires use of a years-old archived model. In addition, stakeholders increasingly desire rapid analyses of at-risk water supplies, requiring a streamlined process to prepare raw data for model use. In addition, such a streamlined processed, if properly scripted, allows for easily reproducible or modifiable assumptions. To this end, we initiated the Evolving Nested Illinois Groundwater Modeling Architecture (ENIGMA), with the ultimate goal of automating the linkages between the groundwater flow models and the underlying datasets. Currently, ENIGMA automates the process of importing newly reported groundwater withdrawals into the primary regional groundwater flow model of Illinois. This process includes the estimation of unreported pumpage. ENIGMA also imports new head observations from public supply wells and dedicated monitoring wells into the model as calibration targets. After this import, the updated model files are run using MODFLOW-USG, with an automated assessment of model outputs compared to the new calibration targets. ENIGMA makes use of the Python package FloPy and automates the linkages to existing real-time databases at the ISWS. ENIGMA’s GUI is designed for most MODFLOW modeling applications; pending review, the code and GUI will be publicly available and downloadable in Fall 2018 at https://www.isws.illinois.edu/illinois-water-supplyplanning/groundwater-flow-modeling.</t>
  </si>
  <si>
    <t>F4RT</t>
  </si>
  <si>
    <t>F4 Round Table Discussion</t>
  </si>
  <si>
    <t>F5-1</t>
  </si>
  <si>
    <t xml:space="preserve"> Ioannis Athanasiadis</t>
  </si>
  <si>
    <t>Developing a physical-based crop model for N managements of crop rotations in North RhineWestphalia, Germany</t>
  </si>
  <si>
    <t>To protect the water bodies from agricultural nitrogen (N) emissions, the Fertilizer Application Ordinance (FO) of Germany has been revised in 2017 based on the requirements of the Nitrates Directive of the European Union. However, there is little scientific knowledge on the effects of the new FO on the N emissions for specific farm types. Furthermore, due to the different soil and climate regions and crop rotations, traditional methods such as regional survey and field experiments are too costly and impractical. Therefore, a model-based assessment could be a cost-effective option. Within the modeling framework SIMLPACE (www.simplace.net), two specific modules were developed in our study to overcome the shortcomings. The first one is used to consider different crop rotations and it has sufficient flexibility to consider all combinations of crop rotations in Germany. The second one could simulate different N management scenarios. Following all management rules of the FO. Importantly, the N module could also consider catch crop effects and crop residue management, which obviously affect farmers’ N applications. The modules were integrated into SIMPLACE to form a dynamic, process-based simulation model. Statistical data including crop yields of six different crops and N uptake in the storage organs over 4 crop rotations and 5 soil-climate regions in Germany from 2000 to 2008 were used to evaluate the newly developed model. The results indicated that our model could obtain accurate simulations for both yield and N uptake in all evaluation scenarios. Meanwhile, comprehensive validation including the whole N cycle is still necessary.</t>
  </si>
  <si>
    <t>Pragmatic methods for water and nutrient uptake in spatially-heterogeneous environments</t>
  </si>
  <si>
    <t>Most existing process-based crop-soil models consider soil variability only in the vertical dimension despite that it is well-known that lateral heterogeneity is substantial. Lateral heterogeneity includes variation in soil physical properties but also those induced by management. These types of heterogeneity can be transient, such as arising from fertiliser or excreta placement, or long-term, such as placement of fronds harvested from oil palm plantations in the same location year after year. Where the physical scale of the variation is smaller than the extent of the root zone of the plants it is necessary to take account of the lateral heterogeneity explicitly but few simple, or pragmatic methods, exist to do this. Here we present a new method to fill this gap. The method is based on explicitly modelling the lateral heterogeneity with the uptake from each of the regions calculated based on a Runge-Kutta integration. We will present the method and show its application in the context of oil palm plantations and urine patches in grazed pastures.</t>
  </si>
  <si>
    <t>Unified Plant Growth Model (UPGM). 2. Component development and integration with agroecosystem models</t>
  </si>
  <si>
    <t>The goals of the Unified Plant Growth Model (UPGM) project are: 1) integrating into one platform the enhancements from the multiple EPIC-based plant growth models, 2) further enhance the integrated UPGM model, and 3) develop a component that can be more easily linked into other agroecosystem models such as the Wind Erosion Prediction System (WEPS) and Agricultural Ecosystem Services Model (AgES). Objectives 1 and 2 are presented in part one, and this presentation discusses the development of a prototype for Objective 3. The overall design of the integrated UPGM component is presented, focusing on the need to adequately represent the plant “phases” and growth “stages” inherent within the original models with a data-driven representation. The modules developed are being built following object-oriented constructs. This is to allow the UPGM component to be more modular for facilitating easier integration into other models and allowing for future migration of the code to other languages. Discussion of the actual integration process of the integrated UPGM component into WEPS will be provided. A definition and graphical depiction of phases and stages of a generic crop is presented with example corresponding physical processes. The general coding structure is also diagrammed. The incorporation of UPGM into WEPS and AgES is expected to provide more accurate plant growth simulations and thereby better predict wind erosion and hydrology. Development of the standalone UPGM component prototype shows promise for incorporation into other agroecosystem models, and provides greater opportunity for scientists to improve or add specific algorithms in their areas of interest.</t>
  </si>
  <si>
    <t>F. Recanati</t>
  </si>
  <si>
    <t>Multi-objective design of sustainable agroecosystems to regenerate deforested lands</t>
  </si>
  <si>
    <t>Agriculture is a major cause of deforestation and of the consequent GHG emissions, biodiversity and ecosystem degradation. Nevertheless, agriculture represents an attractive solution to both recover the lost forest ecosystems and fight deforestation, by supporting the provisioning of food and other ecosystem services. These benefits strongly rely on the type of agroecosystem management practices adopted by the farmer, among which crop selection plays a key role. Traditionally, farmers aim at maximizing their yield and income, but those objectives should be integrated with social and environmental ones. This is particularly evident in areas like the Amazon, where the ecosystem conservation lies in the forefront and represent a source of alternative income (e.g., Payment for Ecosystem Services). Given this context, the present work aims at assessing the contribution of agriculture in tackling deforestation and the loss of forest diversity. This is achieved by formulating an optimization problem for the selection of a plant species for a given agricultural area, taking into account their evolution over the years. We define: (i) a set of objectives covering the dimensions of sustainability (maximization of income, income stability, biodiversity, and carbon storage), and (ii) a system of constraints to guarantee the coexistence between species and their productivity. We run the solver to identify the best solutions that either optimize the single objective problems or evaluate their the trade-offs: a clear conflict between short term economic objective and environmental ones has emerged, but it can be compensated by the ecological performance of the most forest-like agroecosystems.</t>
  </si>
  <si>
    <t>F5-2</t>
  </si>
  <si>
    <t>Peter Vadas</t>
  </si>
  <si>
    <t>A rapid approach for estimating the impact of legacy soil phosphorus in the Chesapeake Bay watershed</t>
  </si>
  <si>
    <t>The concept of chronically elevated, or legacy, soil phosphorus (P)and its impact on long-­term water quality trends and goals has become an important scientific and policy topic as communities and regions continue to struggle with degraded water quality due to P inputs to water bodies from agricultural lands. We present an analysis for use of the APLE agricultural P loss model in the Chesapeake Bay watershed to estimate both the rate of soil P drawdown forstate of Maryland soils and the impact of different soil P and erosion transport scenarios on statewide, edge-­of-­streamP loss from agricultural fields. Our results show that APLE can reliably estimate both soil P drawdown and related P loss. Because APLE is designed to be user friendly and requires a minimum of input data, it can be used to assess a variety of agricultural P management scenarios very rapidly and cost effectively. Output from APLE can thus provide near-­term, realistic goals for both P management and policy development.In the specific context of the Maryland situation, APLE results suggest that a concerted effort to reduce Mehlich-­3 P content in all agricultural soils across the state to optimum agronomic levels could reduce edge-­of-­streamP loss to the Chesapeake Bay by 40%. However, this P loss reduction would be achieved gradually over several decades, since soil P drawdown though crop uptake and harvest removal alone is a slow process, and there are currently no better ways to substantially reduce soil P than through crop uptake. Soil mixing through tillage can help dilute P accumulated in shallow surface layers into deeper layers,but could increase P transport in erosion in the year of tillage. The APLE results also suggest that combining soil P drawdown with soil conservation to reduce P transport though erosion could achieve a 62% reduction in state-­level P loss in Maryland, given our assumptions for runoff and erosion rates and arealdistributions. This 62% P loss reduction could be considered a maximum amount possible that is still compatible with modern, intensive agricultural production. In comparison, the USEPA total maximum daily load prescribed a goal for 12% reduction in P loss (732 to 655 Mg) from Maryland agricultural land to the Chesapeake Bay from 2009 to 2025 (http://www.chesapeakeprogress.com/clean-­water/watershed-­implementation-­plans). There are many more possibilities for field management to reduce erosion compared to reducing soil P, but it is important that efforts to reduce particulate P transport with erosion do not increase dissolved P transport. Overall, APLE results suggest there is potential to substantially reduce P loss from Maryland agricultural lands, but it will require a concerted, long-­term effort to reduce both legacy soil P in high P soils and P transport in runoff and erosion from all cropland.</t>
  </si>
  <si>
    <t>Kendall DeJonge</t>
  </si>
  <si>
    <t>Bringing crop model evapotranspiration up to standard: dual crop coefficient in DSSAT</t>
  </si>
  <si>
    <t>While methods for estimating reference evapotranspiration (ET) and subsequent crop ET via crop coefficient and dual crop coefficient methods have been standardized since 2005 and 1998, respectively, the current version of the DSSAT cropping system model has not been updated to fully implement these methods. The model was updated to (1) calculate grass and alfalfa reference ET according to the ASCE Standardized Reference Evapotranspiration Equation and (2) determine potential ET following a combination of FAO-56 procedures and using simulated leaf area index (LAI) to determine a basal crop coefficient (Kcb) for potential transpiration. Previously published datasets of full and limited irrigation cotton in Arizona and maize in Colorado were used to demonstrate functionality of this new model. Simulations of grass based ET (ETo) calculated by the new model had better agreement with RefET software than prior “FAO- 56” versions of DSSAT. By comparing crop coefficients for transpiration (Kcb), evaporation (Ke), and overall ET (Kc) the new model showed improved theoretical behavior for both crops than the prior DSSAT versions. The most notable improvements include spikes in Ke due to irrigation and rainfall events and overall dynamic behavior of Kcb as a function of canopy growth. Additional information will emphasize the importance of using the standardized methods as a basis of comparison: while comparisons to observed results should be a priority, comparison against standardized ET baselines can give tremendous insight into model behavior, especially considering the effects of water stress.</t>
  </si>
  <si>
    <t>Yohtaro Kobayashi</t>
  </si>
  <si>
    <t>Model to improve decision making for farms dealing with salinity in the south-west region.</t>
  </si>
  <si>
    <t>Managing water resources is a perennial issue intensified with urbanization and rising population. While making decisions, it’s difficult to fully understand how factors that affect the water resources management are interconnected and what unintended consequences changes in policy may have on the system. Some methods and models can be used to connect the dots; an expert is often required to explain the results. We are developing a Bayesian Network based model which, graphically, can show the interconnections between the various factors affecting the systems and allow users to understand how changes in one factor may affect other linked factors. The model we are developing concentrates on salinity issues with irrigation and should help to improve the decision making particularly regarding salinity management. When applied to real farms, the model should help farmers choose alternative irrigation methods as well as seeing the long-term effects of their current methods. Another modeling tool under development to understand local salinity issues is based on the system dynamic modeling. The dynamic system model is specifically designed to answer the question of ‘how long before the current farming regime has to be changed.” We will present these models applied to a farm in El Paso.</t>
  </si>
  <si>
    <t>Gregory McMaster</t>
  </si>
  <si>
    <t>Unified Plant Growth Model (UPGM). 1. Background, objectives, and vision</t>
  </si>
  <si>
    <t>Since the development of the Environmental Policy Integrated Climate (EPIC) model in 1989, the EPIC-based plant growth code has been incorporated and modified into many agroecosystem models. The goals of the Unified Plant Growth Model (UPGM) project are: 1) integrating into one platform the enhancements from the multiple EPIC-based plant growth models, 2) further enhance the integrated UPGM model, and 3) develop a component that can be more easily linked into other agroecosystem models such as the Wind Erosion Prediction System (WEPS) and Agricultural Ecosystem Services Model (AgES). This talk discusses Objectives 1 and 2; Objective 3 is covered in Part 2. The Wind Erosion Prediction System (WEPS) model was chosen as the base platform for UPGM for many reasons including it was the most extensively modified of the EPICbased plant code. Once the standalone UPGM component was created in Fortran 90/95, the phenology, seedling emergence, and plant height algorithms from the Phenology Modular Modeling System (PhenologyMMS) were added and tested for unstressed conditions. The UPGM component was also incorporated into the Java-based AgES model and has been tested for a range of environments. A number of issues were identified including: 1) much better linkage between the PhenologyMMS and WEPS algorithms (e.g., improving the partitioning among plant fractions) was needed, and 2) a redesign of the UPGM component was needed for easier incorporation into other agro-ecosystem models. Development of the standalone UPGM component prototype shows promise for incorporation into other agroecosystem models, and provides greater opportunity for scientists to improve or add specific algorithms in their areas of interest.</t>
  </si>
  <si>
    <t>F5-3</t>
  </si>
  <si>
    <t>Hsiao-Hsuan Wang</t>
  </si>
  <si>
    <t>Modeling the life cycle and aeroecology of windborne crop pests in temporally-variable spatiallyheterogeneous environments</t>
  </si>
  <si>
    <t>Wind-borne crop pest insects affect the sustainability of agricultural systems throughout the world. Their long-distance, wind-aided dispersal together with their ability to survive on alternative host plants in temporally-variable, spatially-heterogeneous environments pose critical management challenges. We developed an integrated modeling framework that couples local life cycle and regional aeroecology of wind-borne crop pests to simulate their dynamics in complex environmental systems. The integrated framework facilitates assessment of sensitivity of model predictions of local intensities and regional patterns of infestations to uncertainties embodied in assumptions regarding life cycle and aeroecology of specific crop pests. As a proof of concept, we simulated infestation dynamics of the sugarcane aphid (Melanaphis sacchari) on sorghum (Sorghum spp.) in the Great Plains of the United States. More specifically, we assessed efficacy of planting aphid-resistant sorghum hybrids in different portions of landscape to decrease local aphid densities and to slow regional spread of infestations. We first parameterized the model based on different assumptions regarding aphids’ life cycle and aeroecology. We next evaluated the model’s ability to reproduce regional patterns of sugarcane aphid infestations observed in 2014. We then used the model to simulate regional infestation patterns under a variety of scenarios in which aphid-resistant sorghum had been planted in different portions of landscape. The exercise yielded valuable information regarding our current ability to assess model predictions of local aphid intensities and regional patterns of infestations as affected by weather and manipulation of planting aphid-resistant sorghum. Our results should contribute to managing sugarcane aphid infestations at area-wide scale.</t>
  </si>
  <si>
    <t>Junzhi Liu</t>
  </si>
  <si>
    <t>SEIMS: a Spatially-Explicit Integrated Modeling System for agricultural watershed</t>
  </si>
  <si>
    <t>Irrigation and drainage engineering changes natural water flow pathways in agricultural watershed, which have not been well characterized in existing hydrological models. This research developed a Spatially-Explicit Integrated Modeling System (SEIMS) for agricultural watershed to represent the water and nutrient migration processes at a fine scale. First, a vector-based data model was proposed to represent spatial simulation units and the flow relationships among them. Polygons were used as simulation units for farmland and ponds considering their irregular shapes, and regular quadrates were used for natural land covers such as forest and grassland. Lines were used to represent irrigation canals and natural rivers. Both static and dynamic flow relationships among simulation units were considered. Static flow relationship was driven by gravity and extracted from elevation. Dynamic flow relationship was driven by irrigation and drainage operations. Both the direction and condition of water movement were expressed. Based on the simulation units and flow relationships among them, a modular modeling framework was designed. Each module implements a specific algorithm for one process (e.g. infiltration). Currently there has been over 30 modules covering hydrological, crop growth and nutrient migration/transformation processes. For a given simulation scenario, related modules would be selected and combined by workflow engine to form a customized watershed model. Taking a rice watershed in South China as example, this system was used for streamflow and non-point source pollution simulation. The results showed that SEIMS was effective and flexible for agricultural watershed modeling.</t>
  </si>
  <si>
    <t>Dean Holzworth</t>
  </si>
  <si>
    <t>Maintaining the integrity of a complex model</t>
  </si>
  <si>
    <t>Developing and testing complex models is difficult and time consuming so it is vital that once a model has reached an acceptable level it remains that way for the life of the model. This is particularly critical for models that undergo continuous maintenance and improvement. All too often, extensive effort is invested into model development and testing only to see the model performance drift over time, due to science and software enhancement. In addition, it is important that the performance of a model be visible to users and developers. The APSIM Initiative have developed a methodology to ensure this happens. This involves the use of tools such as version control, continuous integration, calculation of a broad range of model performance statistics, and web dashboards. Just as importantly, a process has been developed that links these tools to create a testing regime that all developers of APSIM must follow. It includes peer review of source code and science, performance metrics for all models freely available on the web and guiding principles to help developers commit new changes to models as painlessly as possible. This talk discusses how the APSIM Initiative measure and maintain the performance of models.</t>
  </si>
  <si>
    <t>Douglas Nyolei</t>
  </si>
  <si>
    <t>Integrated modelling within the soil-plant system in an irrigated semi-arid agroecosystem; Towards reduced Evapotranspiration losses</t>
  </si>
  <si>
    <t>Most African agroecosystems in arid and semiarid areas have constantly reported low crop productivities due to water scarcities and low water productivities. Low water productivities have dominantly been linked to high soil moisture losses from direct evaporation and low irrigation efficiencies. For increased crop production with increased water productivities there is need to better understand the soil-plant water systems in an integrated manner. This can be achieved through improved integrated soil-plant water system modelling from a water and energy balance approach to provide better insight into the soil-plant system functioning thereby guide with soil moisture conservation and improvement in the practise of irrigation at field scale. In this study, we focused on field measurements and modelling within the soil-plant system in the midlands of Makanya catchment, a semi-arid agroecosystem with annual rainfall below 800m where irrigation is key to assured agricultural food production. The greatest challenge in the area is soil moisture with reported high moisture depletion rates, coupled with weak water sharing arrangements. We implemented this improved integrated modelling approach for improved understanding, quantification and prediction of ET especially the E and T separately, crop water use and water productivities. We, on one side, developed soil water and energy balance measuring systems based on validated low-cost soil temperature-moisture measurement to support with soil water modelling and ET estimation using RZWQM2 and AquaCrop Models and on the other side an ET validation system based on surface energy balance measurement and analysis system using a Bowen ratio energy balance (BREB) station</t>
  </si>
  <si>
    <t>F5-4</t>
  </si>
  <si>
    <t>Towards a semantic approach for environmental timeseries data fusion</t>
  </si>
  <si>
    <t>Environmental timeseries acqusition, integration and transformation into a consistent data format is becoming more and more challenging for the Internet of Things produced, but also for legacy model data files. To date, data transformation from diverse sources into one data format requires significant efforts to tackle semantic heterogeneity. In this work we present a declarative approach for environmental timeseries data transformation using semantics. We use a template to annotate environmental data files with terms from a vocabulary. We demonstrate how a reasoner may be employed to resolve synonyms across different vocabularies. This enables to annotate each data file once; and transform its contents using templates with other vocabularies without needing to re-annotate it. We developed a case study where we transform meteorological input files of four agricultural models. With our approach, a certain data file format can be represented through a single template, and by assigning synonym terms we enable automatic transformation into other formats. This facilitates environmental timeseries transformation overcoming semantic heterogeneity, while lowering the e-science barriers.</t>
  </si>
  <si>
    <t>Yvette Everingham</t>
  </si>
  <si>
    <t>How much N does that sugarcane crop need? Using seasonal climate forecasts to improve N management in the Wet Tropics Australia</t>
  </si>
  <si>
    <t>Due to the close proximity of sugarcane to environmentally sensitive areas in the Wet Tropics, Australia, it is important to improve nitrogen management practices to reduce N losses. The Wet Tropics Australia, experiences one of the highest levels of climate variability in the world, which in turn affects the amount of Nitrogen required by the crop. This makes the task of applying the right amount of N, at the right time for the widely varying soils and management extremely challenging. This presentation will describe a methodology that integrates seasonal climate forecasts within the Six Easy Steps Nitrogen Management guidelines to provide industry with an improved Nitrogen management strategy. Key lessons learnt from this approach will feed into adoption frameworks to promote the sustainability of the sugarcane industry and the Great Barrier Reef.</t>
  </si>
  <si>
    <t>Hailey Summers</t>
  </si>
  <si>
    <t>Economic viability and environmental impact of processing arid crops in the American Southwest</t>
  </si>
  <si>
    <t>Drought represents a significant risk for agricultural producers in the American Southwest. One method for limiting this risk is planting high value crops that are drought resilient. Two such crops, Guayule and Guar, are native to arid climates and produce a broad range of valuable products including natural rubber, guar gum, and biofuels. This work outlines two process models used to evaluate the efficiency of converting raw Guayule and Guar biomass into final products. The process models are leveraged to develop life cycle (LCA) and techno-economic analyses (TEA) that will be used to evaluate the social, environmental and economic feasibility of integrating these crops into the American Southwest. From these models, output parameters optimize agricultural production and validate regional macroeconomics. Initial results have shown that the heat used to extract valuable components of biomass represents the single highest process energy demand. From this finding, we have modeled heat integration and diverted a portion of bagasse coproduct for on-site heat generation. For the remaining bagasse, processing pathways have been identified that will generate high value fuels while minimizing required processing energy and cost. Remaining objectives include determining a coproduct pathway for resins. This modeling has demonstrated the potential to optimize processing for arid crops such as Guayule and Guar while simultaneously outlining potential pathways for decreasing agricultural risk in the face of continuing drought.</t>
  </si>
  <si>
    <t>Mark Easter</t>
  </si>
  <si>
    <t>on-site</t>
  </si>
  <si>
    <t>Modeling Agricultural Soil Nitrous Oxide Emissions Reductions and Uncertainty at the Regional Level</t>
  </si>
  <si>
    <t>Managers of greenhouse gas (GHG) mitigation projects in the agriculture sector frequently struggle with verifying GHG emissions reductions and quantifying uncertainty. Soil nitrous oxide emissions in agricultural systems represent about 4% of the U.S. GHG inventory, however they may be the most difficult emissions to quantify in the agriculture sector. In collaboration with the Climate Action Reserve (CAR), we modeled crop rotations at more than 15,000 randomly-selected points throughout the U.S. that were predicted by the cropland data layer (CDL) to be in crop rotations. We constructed crop rotations using CDL predictions about past crops at those points, and used historical regional data on tillage, planting dates, harvest dates, and fertilizer use as inputs to the DayCent ecosystem model for each of those points. We predicted soil nitrous oxide emissions for eleven major crops in twelve regions throughout the country, and used a linear, mixed effect model to correct for model bias as well as estimating structural uncertainty in DayCent model. We estimated model uncertainty through Monte Carlo simulation, modeling 3 classes of potential emissions mitigation scenarios: reducing amounts of synthetic fertilizer, using enhanced efficiency products (nitrification inhibitors, slow-release fertilizers), and combinations of fertilizer reductions and enhanced efficiency products. Model results demonstrate that the GHG mitigation benefits of reducing applied fertilizer amounts, combined with nitrification inhibitors and slow-release fertilizers, can be predicted effectively, and that uncertainty can be estimated for regionally-based greenhouse gas mitigation projects.</t>
  </si>
  <si>
    <t>Exploring alternatives for mitigating land degradation and enhancing livelihoods in tropical regions</t>
  </si>
  <si>
    <t>Subsistence systems adjoining tropical forests have large environmental impacts due to continued expansion into these forests through slash and burn. Finding solutions for this problem requires understanding how subsistence farmers operate and what possible alternatives are available to them. Understanding the social household system, the socio-economic drivers and the impact of various current and alternative agronomic practices at present and under climate change, requires bringing people together through a transdisciplinary approach. The World Bank has initiated the LAUREL program to support integrated decision making for landscape management across sectors and levels of government by promoting improved tools for land use planning. These will result in more evidence-based decision making around long-term sustainable land use, which in turn should result in improved resilience and the ability of landscapes to deliver ecosystem services in general and development benefits specifically. We present such a prototype system for Madagascar which includes a suite of tightly-coupled models representing land use, farmer decisions, hydrology, vegetation and soil processes. To understand the emergent behaviour across sub-systems, these components represent feedbacks between the various socio-economic and bio-physical processes. This allows, for example, the simulation of soil degradation due to poor management practices, impact on yields and the resultant continued pressure to clear new forests. Conversely, the prototype system shows how improved practices can lead to improved yield, which subsequently provides a stepping stone to not just self-sufficiency but to production of cash crops to improve livelihood.</t>
  </si>
  <si>
    <t>G1-1 (C)</t>
  </si>
  <si>
    <t>Joaquin Ameller Pavez</t>
  </si>
  <si>
    <t>Developing an economic model for the redevelopment of a portfolio of brownfields</t>
  </si>
  <si>
    <t>The redevelopment of brownfields is an issue of increasing concern for urban and water managers. Brownfields, which once supported economic activities, are now abandoned or underutilized sites, frequently becoming a source of nuisance for nearby communities and pollution of water resources. Nonetheless, their redevelopment offers valuable opportunities, especially if multiple or large areas are available. In this paper, we present a preliminary economic model based on mathematical programming, inspired by similar models applied to IWRM. It is designed to maximize the benefits of redeveloping a portfolio of brownfields. This approach incorporates: (1) the benefits of brownfields redevelopment (financial, social and environmental) for a set of redevelopment alternatives; (2) sites characteristics; and (3) regulatory requirements and regional policy orientations. The outcome of the model assigns the redevelopment project to each brownfield parcel, and displays the aggregated social benefit, allowing accounting for potential synergies between different sites redevelopment. To illustrate this, we run the model to optimize the redevelopment of a simplified case study inspired on an industrial zone in Lyon, France. We therefore describe how the tool can contribute in analysing trade-offs of policy-making scenarios. Hence, we attempt to address gaps on literature by two integrative contributions: (1) the approach allows combining the choice of the most appropriate redevelopment at the site scale and the priority order of redevelopment for a portfolio of brownfields at a regional scale; and (2) the model proposes an alternative to incorporate the criteria of sustainable assessment in a cost-effectiveness analysis. The scope of this paper concerns two main objectives. First, we aim to test whether the management of brownfield redevelopment within a portfolio scale can lead to better economic outputs in comparison to a case-by-case management. From a methodological perspective, we use mathematical programming to develop a model and contrast the economic optimization of the redevelopment of a portfolio of brownfields with and without coordination. Furthermore, we test if maximizing redevelopment looking for the greatest social welfare (i.e. pareto optimal) leads to a different result. Second, we propose the model as a decision support tool for urban planning. Herein, we assume that, a priori, decision-makers are unlikely to possess highly detailed information for several large sites in the initial stages of planning. Thus, we aim to develop a methodology to enable the model to deal with such uncertainties.</t>
  </si>
  <si>
    <t>Deborah Darko</t>
  </si>
  <si>
    <t>The Impacts of Climate Change on the Thermal and Oxygen Dynamics of a Tropical Lake in Ghana, West Africa</t>
  </si>
  <si>
    <t>Man-made lakes in Africa are created primarily to produce hydro-electric power but their fisheries become an important industry for the economies of riparian communities. The lake and its catchment form a complex hydrological system because of the strong interactions between overland and in-lake physical and biogeochemical processes. While lake productivity is influenced by biogeochemical characteristics of the lake, these characteristics reflect the climate, geomorphology and vegetation-cover of the lake’s catchment. Prospects of climate change have implications for the ecosystem of lakes viz. temperature, oxygen and primary production dynamics, which affect fish production. Models can aid in the understanding of potential impacts of climate change, and also serve as scenario tools that may support decision making processing in lake and watershed management. In this study, we set up and validated the one-dimensional GOTM-ERGOM model, to quantify the effects of climate change on the thermal stratification and oxygen dynamics and, primary production in meso-oligotrophic Lake Volta. The validated model was used to evaluate series of future climate change scenarios representing the period 2051-2080. Model simulations under the future scenarios indicated increased water column stability although the lake did not permanently stratify. Simulation further indicated a 1-m upward shift of the thermocline depth, resulted in 8 %-12 % volume loss in the upper mixed layer and reduced oxygen levels below this depth which may be significant in reducing the suitable habitat area for fish. Light limitation on primary production renders the lake somewhat resilient to intensive algae blooms both for present and future climate scenarios. Climate change presents challenges to water resources management therefore, the lake model presented together with catchment models can be informative tools for decision-support in watershed and lake management.</t>
  </si>
  <si>
    <t>Apoorva Sampat</t>
  </si>
  <si>
    <t>A Coordinated Multi-Product Market for Organic Waste Management</t>
  </si>
  <si>
    <t>Organic waste represents an environmental, economic and social stressor. We propose a coordinated market framework to exchange waste streams and transform them into valuable products. Our framework is motivated and designed after coordinated electricity markets that currently exist in operation and that have led to high economic efficiency and technology innovation. In the proposed framework, generators and consumers of waste and derived products as well as technology and transportation providers bid into the market to offer services. Prices for waste and derived products are obtained by solving a market clearing problem that balances products across a supply chain network that connects all market participants. We prove that the derived prices are efficient, in the sense that they cover marginal costs of the market players. This framework allows the incorporation of regulatory drivers as well as environmental and social constraints to facilitate a waste management strategy. Finally, we present a case study to demonstrate the capabilities and scope of the proposed framework.</t>
  </si>
  <si>
    <t>G1CRT</t>
  </si>
  <si>
    <t>General C Session Round Table Discussion</t>
  </si>
  <si>
    <t>G1-3</t>
  </si>
  <si>
    <t>Scott Stephens</t>
  </si>
  <si>
    <t>A method to develop signals to trigger adaptation to sea-level rise</t>
  </si>
  <si>
    <t>Dynamic adaptive pathways planning (DAPP) is being used to plan for adaptation to increasing, but uncertain, risk over time. Signals and triggers are critically needed—comparing observed values with their pre-specified trigger-values will enable timely adaptive actions. We demonstrate a statistical modelling approach to design signals and triggers to avoid the consequences of deeper and more frequent flooding as sea level continues to rise, and apply it to a New Zealand sea level case study. The key advance is the framing of storm-tide frequency in terms of probable timing of the number of events that reach a specific height threshold within a set monitoring period. This framing is well suited to adaptive planning for different hazards, because it allows to specify an exact period over which to monitor threshold exceedances, and thus to signal or trigger adaptive actions in time to avoid adaptation thresholds, while accounting for the probable spread of timing to indicate the probability of premature warnings, or of triggering adaptation too late.</t>
  </si>
  <si>
    <t>G1-3 (D)</t>
  </si>
  <si>
    <t>Selenium fate and transport module for the SWAT watershed model</t>
  </si>
  <si>
    <t>Selenium (Se) is an essential micro-nutrient for humans and animals, but can be harmful at elevated concentrations. Se species are present in most soils worldwide, with many regions experiencing toxic Se levels in associated groundwater and surface water. Several groundwater models have been developed in recent years to simulate the fate and transport of Se species in soilaquifer systems in an effort to investigate best management practices for controlling Se contamination of aquifers and streams. However, none have the ability to simulate the suite of surface and subsurface transport processes that occur in a watershed. In this study, we present a new module for the SWAT (Soil &amp; Water Assessment Tool) model that simulates the fate and transport of principal Se species (selenate, selenite) in a watershed setting. The module accounts for transport in the soil zone, leaching to the aquifer, groundwater transport to streams, stream transport, and transport with runoff water and with mobilized surface sediment. All subroutines are imbedded in SWAT’s modeling code. The module also accounts for Se sorption and chemical reduction, with the latter affected by the presence of nitrate. The model is applied to the Big Sandy watershed in southeastern Colorado, which is known to have elevated concentration of Se in Big Sandy Creek and adjacent soils. Preliminary results are shown, with simulated groundwater, soil, and stream water Se concentrations compared to field data. This new module can be used in regions worldwide to assess Se contamination and explore remediation strategies.</t>
  </si>
  <si>
    <t>Robert Anex</t>
  </si>
  <si>
    <t>A metric for evaluating the ability of the RZWQM model to project the impact of climate change</t>
  </si>
  <si>
    <t>Making projections with models is always difficult and climate change posesa particularly challenging problem for biophysical models whichtend to be over-parameterized and have poor predictive power when extrapolations are beyond the range of the calibration. It is common practice to assume that if a calibrated model replicates observations reasonably well, predictions under other conditions will also be reasonably good. Unfortunately, this assumption is not always correct, as we show for prediction of nitrate loss from a tile-drained, corn-soybean experiment in Northern Iowa. The RZWQM is a biophysical process model that simulates plant growth and movement of water and nutrients in agricultural systems. Using experimental data over 12 years, we investigated the robustness of RZWQM predictions of crop yield, subsurface drainage flow, and nitrate-N loss of multiple model calibrations using the PEST parameter estimation software. Model prediction robustness was found to be related to the range of soil moisture conditions in the calibration data. Calibration data representing a particular range of Palmer Drought Severity Index (PDSI) allow a calibration able to predict performance in years exhibiting a similar range of PDSI. We found that the addition of a single year’s data identified by PDSI to a five-year calibration improved Nash-Sutcliffe model efficiency coefficient (NSE) from -0.22 to 0.7 and achieved nearly all of the improvement possible using all available observations. The range of PDSI was found to be a suitable measure of the informationcontent of hydrologic calibration data for RZWQM and useful in assessing the range of robust prediction.Modelers must use extreme caution when making projections forconditions beyond the range of available calibration data. Indicators of model projection robustness are necessary to build confidence inextrapolations under a changing climate. We propose and demonstrate the PDSI as an robustnessindicator for projections of the movement of water in biophysical models.</t>
  </si>
  <si>
    <t>Brock Hodgson</t>
  </si>
  <si>
    <t>Developing an Empirical Model for Evaluating Nutrient Removal Effectiveness at Wastewater Treatment Facilities</t>
  </si>
  <si>
    <t>Many states are considering or have recently adopted nutrient regulations requiring wastewater treatment facilities (WWTFs) to improve existing treatment operations. Therefore, it is important for WWTF to be able to identify and evaluate factors that limit the effectiveness of nutrient removal efficiency. This is traditionally done using complex biological and chemical models of WWTF operations and requires a significant amount of data input, modeling experience, and time. The purpose of this research is to provide a more effective way of evaluating factors that limit nutrient removal effectiveness. To accomplish this, an empirical model was developed to generalize the nutrient removal efficiency of various process configurations utilizing numerous scenarios in calibrated and validated wastewater treatment process models. To develop this statistical model, a multilinear regression analysis was performed on the model output using the varied inputs acted as the explanatory variables. In all cases, the COD/TN was the most significant predictor of effluent water quality. Additional explanatory variables were considered for improvement of fit to the model results, but did not increase the overall regression fit of the empirical models. The regression analysis was first performed individually for each facility, and then the model results for all facilities were treated as a single data set and fit to a generalized model. The results provide an empirical model for predicting the achievable effluent nitrogen concentrations limited based on the influent water quality.</t>
  </si>
  <si>
    <t>G1-4 (F)</t>
  </si>
  <si>
    <t>Jeffrey Minucci</t>
  </si>
  <si>
    <t>Parameterization and sensitivity analysis of a honey bee colony dynamics model for neonicotinoid exposure events using Markov Chain Monte Carlo methods</t>
  </si>
  <si>
    <t>Honey bee (Apis mellifera) colony losses have increased in recent decades in both Europe and North America. While multiple stressors to honey bee colonies appear to be driving this decline (including disease, nutrition, genetics), direct exposure to pesticides has been identified as a factor leading to increased bee declines. The simulation model VarroaPop is currently being modified by the USDA and USEPA to predict honey bee hive dynamics in response to pesticide exposure. However, applying this model to pesticides is complicated due to a lack of parameterization information from the supporting literature for many variables, especially those related to in-hive pesticide dynamics. Here, we utilize data from a field study which measured residues of several neonicotinoid insecticides in pollen and tracked population dynamics of exposed hives to improve our estimation of colony simulation model parameters relevant to VarroaPop and the new model components related to pesticides. We use Markov Chain Monte Carlo methods to sample the probability distribution of model parameters and examine the likelihood of each parameter combination, given the field-derived population data. Through this procedure, we obtain posterior distributions which represent the most likely parameter values given a realistic neonicotinoid exposure scenario. We use these pesticideoptimized parameter distributions to run a global sensitivity analysis for the updated posteriors in order to contrast with a sensitivity analysis based on the priors. This helps determine what factors are most important in driving hive success or failure following exposure events.</t>
  </si>
  <si>
    <t>Angelo Johnson</t>
  </si>
  <si>
    <t>Generating Hydrogeological Modelling Input Data From Laboratory And Field Tests For Fly Ash Monolith Deposition In Coal Mine Backfilling, Mpumalanga, South Africa</t>
  </si>
  <si>
    <t>Large volumes of fly ash are generated by the coal-fired power stations and are currently disposed onto waste dumps, with limited space. Therefore, a need for an alternative ash disposal method arises. Limited studies has been conducted to understand the hydraulic behaviour of fly ash under different backfilling conditions over time. Of specific importance is the uncertainty of that hydraulic behaviour. Consequently, this study focuses on generating input data to model different fly ash backfilling scenarios to determine its influence on the receiving environment. Fly ash from two power stations (Ash1 and Ash2) in Mpumalanga were assessed. In the laboratory, Darcy up-flow column tests were conducted with acid mine drainage on ash pre-cured to 40, 50 and 60% moisture content. Field tests were conducted through the application of auger hole infiltration tests on different ages of fly ash on existing ash disposal dumps to determine hydraulic conductivity changes with time. The laboratory and the field results are used as input for the numerical model scenarios. The test results showed: 1) Laboratory hydraulic conductivity values for early time (1st week) ranges between 0.1 – 0.5 m/d and decreases over a 20 week period to 0.001 – 0.007 m/d.; 2) Ash1 shows a consistent relationship between curing moisture content and hydraulic conductivity. 3) Ash2 however, showed a more inconsistent relationship that may be due to the heterogeneous particle size distribution causing preferential pathways; 4) Field tests results showed reducing hydraulic conductivity values ranging between 0.2 – 0.9 m/d for freshly dumped fly ash and 0.01 – 0.5 m/d for 20 years old fly ash; and 5) fly ash initially neutralizes AMD (pH-2.5) to pH-11. Some acidification from pH-11 to pH-4 is observed throughout the testing. The hydraulic behaviour of fly ash are driven by geochemical processes along the flow path.</t>
  </si>
  <si>
    <t>Jaco Nel</t>
  </si>
  <si>
    <t>Challenges with integrated flow and geochemical modelling considering uncertainties in backfilling</t>
  </si>
  <si>
    <t>There is a limited market in South Africa for the reuse of coal combustion products (CCPs), resulting in massive disposal sites. Various reuse options are considered, but are limited to small-scale volume use. Coal mine backfilling has the potential to use large volumes of ash as part of the site water management strategy. Therefore, it is important to determine feasible CCP backfilling conditions. Environmental and Water legislation would prevent this proposed activity if it induces a negative environmental impact as compared to the pre-existing mine. A combination of field, laboratory hydraulic and geochemical experiments have been set up to predict the influence of the ash backfilling into an acid mine drainage environment. Modflow USG based numerical flow models were set up to predict changes in water levels and fluxes for various CCP backfilling scenarios. Consideration was given to geochemical processes reducing hydraulic properties of the CCP backfill over time. Geochemical models, using Geochemist Workbench, were set up to predict pit water quality. Water quality is dependent on the following feedback factors: mine water levels, oxygen availability in the mine backfill, recharge rates and mine leachate quality. The integration of both flow and geochemical models, used to simulate the processes driving the water quality concentrations and availability of oxygen, has not been achieved yet. Manual feedback between the different models are used in this project, enhancing our understanding of the cause and effect of different management/backfilling options. Factors contributing most to the environmental uncertainty are highlighted shall be included in site specific studies.</t>
  </si>
  <si>
    <t>Yong Wang</t>
  </si>
  <si>
    <t>DAYCENT assessment under multiple treatmentmeasurement scenarios in bioenergy sorghum production</t>
  </si>
  <si>
    <t>Intermediate complexity biogeochemical models are usually composed of several sub-models which are interrelated. Model assessment using a single treatment or measurement may not be adequate to fully examine the comprehensiveness of model use in actual production or has the risk of biased parameterization. In order to evaluate the simultaneous performance of all sub-models in DAYCENT and the model capability in reflecting the effects of various field management practices, the model was parameterized using field measurements of soil temperature and water, aboveground biomass carbon (C), soil organic C (SOC), and carbon dioxide (CO2), and nitrous oxide (N2O) emissions from an 8-year field trial of bioenergy (biomass) sorghum with treatments of residue return, nitrogen (N) fertilization, and tillage. An overall satisfactory fit was obtained when comparing simulated outputs to measured data, with a Nash-Sutcliffe efficiency (NSE) range of 0.2-0.8. However, future model development directions were also suggested by model limitations indicated by model prediction results. First, there was limited yield differences among different residue return levels with sufficient fertilization. The reason might be the model does not include a mechanism to represent increases in soil water holding capacity resulting from incorporated litter. Second, a smaller SOC drop was demonstrated for early harvest seasons followed by high precipitation. This could be caused by model’s sensitivity to the impact of soil moisture content on SOC decomposition did not accurately represent field observations, Third, underestimation of plant yield and greenhouse gas (GHG) emissions was shown in treatments with N limitation. The possible deficiency is DAYCENT does not explicitly model SOC distribution throughout the soil profile, only to a conceptual 20-fcm depth.</t>
  </si>
  <si>
    <t>Submitted + Registrants</t>
  </si>
  <si>
    <t xml:space="preserve">Abstract + Professional </t>
  </si>
  <si>
    <t xml:space="preserve">Abstract + Student </t>
  </si>
  <si>
    <t>Abstract + Board member</t>
  </si>
  <si>
    <t>Full paper + Professional</t>
  </si>
  <si>
    <t>Full paper + Student</t>
  </si>
  <si>
    <t>Full paper + Board member</t>
  </si>
  <si>
    <t xml:space="preserve">Extended Abstract + Professional </t>
  </si>
  <si>
    <t xml:space="preserve">Extended Abstract + Student </t>
  </si>
  <si>
    <t>Extended Abstract + Board member</t>
  </si>
  <si>
    <t xml:space="preserve">Total </t>
  </si>
  <si>
    <t xml:space="preserve">not submitted + Registrants </t>
  </si>
  <si>
    <t xml:space="preserve">blank + Student </t>
  </si>
  <si>
    <t xml:space="preserve">blank + Professional </t>
  </si>
  <si>
    <t>blank + Board member</t>
  </si>
  <si>
    <t>Submitted + Not registered</t>
  </si>
  <si>
    <t>Abstract + Not registered yet</t>
  </si>
  <si>
    <t>Full paper + Not registered yet</t>
  </si>
  <si>
    <t>Extended Abstract + Not registered yet</t>
  </si>
  <si>
    <t xml:space="preserve">not submitted + Not registered </t>
  </si>
  <si>
    <t>Blank + Not registered yet</t>
  </si>
  <si>
    <t>STREAM A: Advanced Methods and Approaches in Environmental Computing</t>
  </si>
  <si>
    <t>MODERATORS</t>
  </si>
  <si>
    <t>A1: Towards More Interoperable, Reusable and Scalable Environmental Software</t>
  </si>
  <si>
    <t>A1-1 Ioannis Athanasiadis</t>
  </si>
  <si>
    <t>A1-2 Ioannis Athanasiadis</t>
  </si>
  <si>
    <t>A1-3 Ioannis Athanasiadis</t>
  </si>
  <si>
    <t>A1-4 Ioannis Athanasiadis</t>
  </si>
  <si>
    <t>A2: Open Socio-environmental Modelling and Simulation</t>
  </si>
  <si>
    <t>A2-1 Min Chen</t>
  </si>
  <si>
    <t>A2-2 Jonathan Goodall</t>
  </si>
  <si>
    <t>A2-3 Albert Kettner</t>
  </si>
  <si>
    <t>A2-4 Alexey Voinov</t>
  </si>
  <si>
    <t>A3: Simulation, Optimization, and Metamodelling: Tradeoffs of Speed, Resource Utilization, and Accuracy</t>
  </si>
  <si>
    <t>A3-1 John Labadie</t>
  </si>
  <si>
    <t>A3-2 Olaf David</t>
  </si>
  <si>
    <t>A3-3 John Labadie</t>
  </si>
  <si>
    <t>A4: Model Integration Frameworks: A Discussion of Typologies, Standards, Languages, and Platforms</t>
  </si>
  <si>
    <t>A4-1 Olaf David</t>
  </si>
  <si>
    <t>A4-2 Andre Dozier</t>
  </si>
  <si>
    <t>A4-3 Andre Dozier</t>
  </si>
  <si>
    <t>A4-4 Olaf David</t>
  </si>
  <si>
    <t>A5: Leveraging Cloud Computing, Containerization, and Microservices for Environmental Modelling Software Deployment</t>
  </si>
  <si>
    <t>A5-1 Wesley Lloyd</t>
  </si>
  <si>
    <t>A5-2 Wesley Lloyd</t>
  </si>
  <si>
    <t>A5-3 Wesley Lloyd</t>
  </si>
  <si>
    <t>A6: Innovation in Continental Scale Modelling for Decision-making, Research, and Education</t>
  </si>
  <si>
    <t>A6-1 Jerad Bales</t>
  </si>
  <si>
    <t>A6-2 Jerad Bales</t>
  </si>
  <si>
    <t>A6-3 Jerad Bales</t>
  </si>
  <si>
    <t>Stream B: (Big) Data Solutions for Planning, Management, and Operation and Environmental Systems</t>
  </si>
  <si>
    <t>B1: Modelling and Managing Urban Water and Energy Demands in the Era of Big Data</t>
  </si>
  <si>
    <t>B1-1 Andrea Cominola</t>
  </si>
  <si>
    <t>B1-2 Stefano Galelli</t>
  </si>
  <si>
    <t>B1-3 Ashlynn Stillwell</t>
  </si>
  <si>
    <t>B2: Hybrid Modelling and Innovative Data Analysis for Integrated Environmental Decision Support</t>
  </si>
  <si>
    <t>B2-1 Peter Khaiter</t>
  </si>
  <si>
    <t>B2-2 Peter Khaiter</t>
  </si>
  <si>
    <t>B2-3 Marina Erechtchoukova</t>
  </si>
  <si>
    <t>B2-4 Peter Khaiter</t>
  </si>
  <si>
    <t>B2-5 Marina Erechtchoukova</t>
  </si>
  <si>
    <t>B3: Sixth Session on Data Mining as a Tool for Environmental Scientists (S-DMTES-2018)</t>
  </si>
  <si>
    <t>B3-1 Miquel Sanchez Marre</t>
  </si>
  <si>
    <t>B3-2 Pere Marti Puig</t>
  </si>
  <si>
    <t>B3-3 Karina Gibert</t>
  </si>
  <si>
    <t>B3-4 Karina Gibert</t>
  </si>
  <si>
    <t>Stream C: Integrated Social, Economic, Ecological, and Infrastructural Modeling</t>
  </si>
  <si>
    <t>C1: Participatory Modelling, Ambiguity and the Challenges of Being Inclusive</t>
  </si>
  <si>
    <t>C01-1 Marcela Brugnach</t>
  </si>
  <si>
    <t>C01-2 Marcela Brugnach</t>
  </si>
  <si>
    <t>C10: Modeling Urban Water Demand and the Potential Impact of Water Demand Reduction Strategies</t>
  </si>
  <si>
    <t>C10-1 Sybil Sharvelle</t>
  </si>
  <si>
    <t>C10-2 Sybil Sharvelle</t>
  </si>
  <si>
    <t>C11: Integrated Methods and Tools for Flood Risk and Water Supply Management</t>
  </si>
  <si>
    <t>C11-1 Andrea Sulis</t>
  </si>
  <si>
    <t>C11-2 Andrea Sulis</t>
  </si>
  <si>
    <t>C11-3 Andrea Sulis</t>
  </si>
  <si>
    <t>C12: Connecting Environment, Technology, and Society: Integrated Decision Support Tools for System-Level Analysis</t>
  </si>
  <si>
    <t>C12-1 Andre Dozier</t>
  </si>
  <si>
    <t>C12-2 Andre Dozier</t>
  </si>
  <si>
    <t>C12-3 Ali Tasdighi</t>
  </si>
  <si>
    <t>C12-4 Ali Tasdighi</t>
  </si>
  <si>
    <t>C14: Towards Interdisciplinary and Transdisciplinary Collaboration in Environmental Modelling: Innovative Practices to Address Wicked Problems</t>
  </si>
  <si>
    <t>C14-1 Joyce Wu</t>
  </si>
  <si>
    <t>C14-2 Susan Cuddy</t>
  </si>
  <si>
    <t>C14-3 Susan Cuddy</t>
  </si>
  <si>
    <t>C15: Does Data and Science Make a Difference for Better Decisions in Environmental Management?</t>
  </si>
  <si>
    <t>C15-1 - Willem Vervoort</t>
  </si>
  <si>
    <t>C15-2 - Willem Vervoort</t>
  </si>
  <si>
    <t>C2: Application of Decision Support Tools for Integrated Water Resources Management</t>
  </si>
  <si>
    <t>C2-1 Timothy Stagnitta</t>
  </si>
  <si>
    <t>C2-2 Amy Piscopo</t>
  </si>
  <si>
    <t>C2-3 Naomi Detenbeck</t>
  </si>
  <si>
    <t>C3: Get Your Game On: Use Serious Games to Model or Manage Natural Resources More Effectively</t>
  </si>
  <si>
    <t>C3-1: Andre Dozier</t>
  </si>
  <si>
    <t>C4: Building Urban Resilience of Coupled Infrastructure Systems</t>
  </si>
  <si>
    <t>C4-1 Marco Janssen</t>
  </si>
  <si>
    <t>C4-2 Marco Janssen</t>
  </si>
  <si>
    <t>C4-3 Marco Janssen</t>
  </si>
  <si>
    <t>C5: Participatory Modelling 2.0: Interfaces, Tools, Methods and Approaches for Linking Stakeholders Decisions, and Environmental Modelling</t>
  </si>
  <si>
    <t>C5-1 Steven Gray</t>
  </si>
  <si>
    <t>C5-2 Alexey Voinov</t>
  </si>
  <si>
    <t>C5-3 Nagesh Kolagani</t>
  </si>
  <si>
    <t>C5-4 Miles McNall</t>
  </si>
  <si>
    <t>C5-5 Pierre Glynn</t>
  </si>
  <si>
    <t>C5-6 Raimo Hämäläinen</t>
  </si>
  <si>
    <t>C5-7 Nagesh Kolagani</t>
  </si>
  <si>
    <t>C6: Ecosystem Services Values and Quantification: A Negotiation between Engineers, Economists, and Ecologists</t>
  </si>
  <si>
    <t>C6-1 Ali Tasdighi</t>
  </si>
  <si>
    <t>C6-2 Ali Tasdighi</t>
  </si>
  <si>
    <t>C6-3 Ali Tasdighi</t>
  </si>
  <si>
    <t>C6-4 Ali Tasdighi</t>
  </si>
  <si>
    <t>C7: Integrated Modelling of Urban Ecosystems</t>
  </si>
  <si>
    <t>C7-1 Stefan Reis</t>
  </si>
  <si>
    <t>C7-2 Stefan Reis</t>
  </si>
  <si>
    <t>C8: Ecosystem Services in a Context of Global Change: Quantification and Socio-economic Evaluation</t>
  </si>
  <si>
    <t>C8-1 Ann van Griensven</t>
  </si>
  <si>
    <t>C9: Integrated Modelling and Scenario Development as Analytical Tools for Exploring the Food-Energy-Water Nexus (FEW-Nexus)</t>
  </si>
  <si>
    <t>C9-1 Jennifer Koch</t>
  </si>
  <si>
    <t>C9-2 Jennifer Koch</t>
  </si>
  <si>
    <t>C9-3 Jennifer Koch</t>
  </si>
  <si>
    <t>C9-4 Jennifer Koch</t>
  </si>
  <si>
    <t>Stream D: Modeling Environmental Fate of Contaminants, Human Well-being and Public Health</t>
  </si>
  <si>
    <t>D1: Environmental Fluid Mechanics – Theoretical, Modelling, and Experimental App</t>
  </si>
  <si>
    <t>D1-1 Carlo Gualtieri</t>
  </si>
  <si>
    <t>D1-2 Sarah Wakes</t>
  </si>
  <si>
    <t>D1-3 Carlo Gualtieri</t>
  </si>
  <si>
    <t>D3: Modelling Ecological Public Health Risks Across Scales</t>
  </si>
  <si>
    <t>D3-1 Stefan Reis</t>
  </si>
  <si>
    <t>D3-2 Stefan Reis</t>
  </si>
  <si>
    <t>D3-3 Stefan Reis</t>
  </si>
  <si>
    <t>Stream E: Modeling for Planetary Health and Environmental Sustainability</t>
  </si>
  <si>
    <t>E1: Coupled Surface-Subsurface Hydrologic Modelling</t>
  </si>
  <si>
    <t>E1-1 Ryan Bailey</t>
  </si>
  <si>
    <t>E1-2 Ryan Bailey</t>
  </si>
  <si>
    <t>E1-3 Ryan Bailey</t>
  </si>
  <si>
    <t>E1-4 Ryan Bailey</t>
  </si>
  <si>
    <t>E2: Beyond the Channel: Modelling Crucial Interfaces of Fluvial Processes</t>
  </si>
  <si>
    <t>E2-1 Carlo Gualtierie</t>
  </si>
  <si>
    <t>E3: Complexity, Sensitivity, and Uncertainty Issues in Integrated Environmental Models</t>
  </si>
  <si>
    <t>E3-1 Giorgio Mannina</t>
  </si>
  <si>
    <t>E3-2 Giorgio Mannina</t>
  </si>
  <si>
    <t>E3-3 Giorgio Mannina</t>
  </si>
  <si>
    <t>E3-4 Giorgio Mannina</t>
  </si>
  <si>
    <t>E4: Methods and Approaches to Modelling Socio-Ecological Dynamics in the Rio Grande/Bravo Basin</t>
  </si>
  <si>
    <t>E4-1 Sophie Plassin</t>
  </si>
  <si>
    <t>Stream F: System Identification Approaches for Complex Environmental Systems</t>
  </si>
  <si>
    <t>F1: Understanding User Uncertainty in Complex Modelling</t>
  </si>
  <si>
    <t>F1-1 Charles Ehlschlaeger</t>
  </si>
  <si>
    <t>F1-2 Charles Ehlschlaeger</t>
  </si>
  <si>
    <t>F2: Model-based Support for Designing Adaptive Policy Pathways</t>
  </si>
  <si>
    <t>F2-1 Jonathan Herman</t>
  </si>
  <si>
    <t>F2-2 Marjolijn Haasnoot</t>
  </si>
  <si>
    <t>F2-3 Jan Kwakkel</t>
  </si>
  <si>
    <t>F3: Modelling and Decision Making Under Uncertainty</t>
  </si>
  <si>
    <t>F3-1 Jiri Nossent</t>
  </si>
  <si>
    <t>F3-2 Mary Hill</t>
  </si>
  <si>
    <t>F3-3 Saman Razavi</t>
  </si>
  <si>
    <t>F3-4 Jiri Nossent</t>
  </si>
  <si>
    <t>F3-5 Holger Maier</t>
  </si>
  <si>
    <t>F3-6 Saman Razavi</t>
  </si>
  <si>
    <t>F3-7 Mary Hill</t>
  </si>
  <si>
    <t>F4: Replicability and Reproducibility in Research: From Vaporware to Software in Environmental Computing</t>
  </si>
  <si>
    <t>F4-1 Francesco Serafin</t>
  </si>
  <si>
    <t>F4-2 Francesco Serafin</t>
  </si>
  <si>
    <t>F5: New and Improved Methods in Agricultural Systems Modelling</t>
  </si>
  <si>
    <t>F5-1 Ioannis Athanasiadis</t>
  </si>
  <si>
    <t>F5-2 Ioannis Athanasiadis</t>
  </si>
  <si>
    <t>F5-3 Ioannis Athanasiadis</t>
  </si>
  <si>
    <t>F5-4 Ioannis Athanasiadis</t>
  </si>
  <si>
    <t>F5-5 Ioannis Athanasiadis</t>
  </si>
  <si>
    <t>General Session</t>
  </si>
  <si>
    <t>G1-1 Jack Carlson</t>
  </si>
  <si>
    <t>G1-3 Olaf David</t>
  </si>
  <si>
    <t>G1-4 Mazdak Arabi</t>
  </si>
  <si>
    <t>Poster Session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</si>
</sst>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mmmm\ d\,\ yyyy"/>
    <numFmt numFmtId="165" formatCode="dddd\,\ mmmm\ d"/>
  </numFmts>
  <fonts count="47">
    <font>
      <sz val="10"/>
      <color rgb="FF000000"/>
      <name val="Arial"/>
    </font>
    <font>
      <b/>
      <sz val="10"/>
      <color rgb="FF000000"/>
      <name val="Arial"/>
      <family val="2"/>
    </font>
    <font>
      <b/>
      <sz val="10"/>
      <name val="Arial"/>
      <family val="2"/>
    </font>
    <font>
      <b/>
      <sz val="10"/>
      <name val="Arial"/>
      <family val="2"/>
    </font>
    <font>
      <sz val="10"/>
      <color rgb="FF000000"/>
      <name val="Arial"/>
      <family val="2"/>
    </font>
    <font>
      <sz val="11"/>
      <color rgb="FF000000"/>
      <name val="Calibri"/>
      <family val="2"/>
    </font>
    <font>
      <i/>
      <sz val="10"/>
      <color rgb="FF000000"/>
      <name val="Arial"/>
      <family val="2"/>
    </font>
    <font>
      <sz val="10"/>
      <name val="Arial"/>
      <family val="2"/>
    </font>
    <font>
      <sz val="11"/>
      <color rgb="FF000000"/>
      <name val="Arial"/>
      <family val="2"/>
    </font>
    <font>
      <sz val="10"/>
      <name val="Arial"/>
      <family val="2"/>
    </font>
    <font>
      <sz val="10"/>
      <color rgb="FF000000"/>
      <name val="Arial"/>
      <family val="2"/>
    </font>
    <font>
      <i/>
      <sz val="10"/>
      <name val="Arial"/>
      <family val="2"/>
    </font>
    <font>
      <sz val="11"/>
      <name val="Calibri"/>
      <family val="2"/>
    </font>
    <font>
      <sz val="10"/>
      <color rgb="FF38761D"/>
      <name val="Arial"/>
      <family val="2"/>
    </font>
    <font>
      <i/>
      <sz val="11"/>
      <color rgb="FF000000"/>
      <name val="Calibri"/>
      <family val="2"/>
    </font>
    <font>
      <b/>
      <sz val="14"/>
      <color rgb="FF000000"/>
      <name val="Roboto"/>
    </font>
    <font>
      <i/>
      <sz val="10"/>
      <color rgb="FF000000"/>
      <name val="Roboto"/>
    </font>
    <font>
      <sz val="10"/>
      <name val="Roboto"/>
    </font>
    <font>
      <sz val="10"/>
      <color rgb="FF000000"/>
      <name val="Roboto"/>
    </font>
    <font>
      <u/>
      <sz val="10"/>
      <color rgb="FF000000"/>
      <name val="Roboto"/>
    </font>
    <font>
      <i/>
      <sz val="10"/>
      <name val="Arial"/>
      <family val="2"/>
    </font>
    <font>
      <u/>
      <sz val="10"/>
      <color rgb="FF000000"/>
      <name val="Roboto"/>
    </font>
    <font>
      <i/>
      <sz val="10"/>
      <color rgb="FF999999"/>
      <name val="Roboto"/>
    </font>
    <font>
      <u/>
      <sz val="10"/>
      <color rgb="FF000000"/>
      <name val="Roboto"/>
    </font>
    <font>
      <i/>
      <sz val="11"/>
      <name val="Calibri"/>
      <family val="2"/>
    </font>
    <font>
      <u/>
      <sz val="10"/>
      <color rgb="FF000000"/>
      <name val="Arial"/>
      <family val="2"/>
    </font>
    <font>
      <u/>
      <sz val="10"/>
      <color rgb="FF000000"/>
      <name val="Roboto"/>
    </font>
    <font>
      <u/>
      <sz val="10"/>
      <color rgb="FF000000"/>
      <name val="Roboto"/>
    </font>
    <font>
      <u/>
      <sz val="10"/>
      <color rgb="FF000000"/>
      <name val="Roboto"/>
    </font>
    <font>
      <u/>
      <sz val="10"/>
      <color rgb="FF000000"/>
      <name val="Roboto"/>
    </font>
    <font>
      <b/>
      <sz val="14"/>
      <name val="Roboto"/>
    </font>
    <font>
      <sz val="10"/>
      <color rgb="FFFF00FF"/>
      <name val="Arial"/>
      <family val="2"/>
    </font>
    <font>
      <u/>
      <sz val="10"/>
      <color rgb="FF000000"/>
      <name val="Arial"/>
      <family val="2"/>
    </font>
    <font>
      <b/>
      <sz val="14"/>
      <color rgb="FF000000"/>
      <name val="Arial"/>
      <family val="2"/>
    </font>
    <font>
      <u/>
      <sz val="10"/>
      <color rgb="FF000000"/>
      <name val="Arial"/>
      <family val="2"/>
    </font>
    <font>
      <i/>
      <sz val="10"/>
      <color rgb="FF999999"/>
      <name val="Arial"/>
      <family val="2"/>
    </font>
    <font>
      <sz val="10"/>
      <color rgb="FF38761D"/>
      <name val="Arial"/>
      <family val="2"/>
    </font>
    <font>
      <sz val="10"/>
      <color rgb="FF274E13"/>
      <name val="Arial"/>
      <family val="2"/>
    </font>
    <font>
      <sz val="10"/>
      <color rgb="FF343434"/>
      <name val="Arial"/>
      <family val="2"/>
    </font>
    <font>
      <i/>
      <sz val="10"/>
      <color rgb="FF000000"/>
      <name val="Arial"/>
      <family val="2"/>
    </font>
    <font>
      <b/>
      <sz val="11"/>
      <color rgb="FF1F3864"/>
      <name val="&quot;Calibri&quot;"/>
    </font>
    <font>
      <sz val="10"/>
      <color rgb="FFF3F3F3"/>
      <name val="Arial"/>
      <family val="2"/>
    </font>
    <font>
      <sz val="11"/>
      <color rgb="FF4A86E8"/>
      <name val="Calibri"/>
      <family val="2"/>
    </font>
    <font>
      <sz val="10"/>
      <color rgb="FFFFFFFF"/>
      <name val="Arial"/>
      <family val="2"/>
    </font>
    <font>
      <sz val="10"/>
      <color rgb="FF000000"/>
      <name val="Arial"/>
    </font>
    <font>
      <b/>
      <sz val="12"/>
      <color rgb="FF000000"/>
      <name val="Arial"/>
      <family val="2"/>
    </font>
    <font>
      <b/>
      <i/>
      <sz val="10"/>
      <color rgb="FF000000"/>
      <name val="Arial"/>
      <family val="2"/>
    </font>
  </fonts>
  <fills count="21">
    <fill>
      <patternFill patternType="none"/>
    </fill>
    <fill>
      <patternFill patternType="gray125"/>
    </fill>
    <fill>
      <patternFill patternType="solid">
        <fgColor rgb="FF00FFFF"/>
        <bgColor rgb="FF00FFFF"/>
      </patternFill>
    </fill>
    <fill>
      <patternFill patternType="solid">
        <fgColor rgb="FFFFFFFF"/>
        <bgColor rgb="FFFFFFFF"/>
      </patternFill>
    </fill>
    <fill>
      <patternFill patternType="solid">
        <fgColor rgb="FFF4CCCC"/>
        <bgColor rgb="FFF4CCCC"/>
      </patternFill>
    </fill>
    <fill>
      <patternFill patternType="solid">
        <fgColor rgb="FFFDE9D9"/>
        <bgColor rgb="FFFDE9D9"/>
      </patternFill>
    </fill>
    <fill>
      <patternFill patternType="solid">
        <fgColor rgb="FFFCE5CD"/>
        <bgColor rgb="FFFCE5CD"/>
      </patternFill>
    </fill>
    <fill>
      <patternFill patternType="solid">
        <fgColor rgb="FFEFEFEF"/>
        <bgColor rgb="FFEFEFEF"/>
      </patternFill>
    </fill>
    <fill>
      <patternFill patternType="solid">
        <fgColor rgb="FFF3F3F3"/>
        <bgColor rgb="FFF3F3F3"/>
      </patternFill>
    </fill>
    <fill>
      <patternFill patternType="solid">
        <fgColor rgb="FFFFF2CC"/>
        <bgColor rgb="FFFFF2CC"/>
      </patternFill>
    </fill>
    <fill>
      <patternFill patternType="solid">
        <fgColor rgb="FFC9DAF8"/>
        <bgColor rgb="FFC9DAF8"/>
      </patternFill>
    </fill>
    <fill>
      <patternFill patternType="solid">
        <fgColor rgb="FFFFFF00"/>
        <bgColor rgb="FFFFFF00"/>
      </patternFill>
    </fill>
    <fill>
      <patternFill patternType="solid">
        <fgColor rgb="FF38761D"/>
        <bgColor rgb="FF38761D"/>
      </patternFill>
    </fill>
    <fill>
      <patternFill patternType="solid">
        <fgColor rgb="FF93C47D"/>
        <bgColor rgb="FF93C47D"/>
      </patternFill>
    </fill>
    <fill>
      <patternFill patternType="solid">
        <fgColor rgb="FFBF9000"/>
        <bgColor rgb="FFBF9000"/>
      </patternFill>
    </fill>
    <fill>
      <patternFill patternType="solid">
        <fgColor rgb="FFFFD966"/>
        <bgColor rgb="FFFFD966"/>
      </patternFill>
    </fill>
    <fill>
      <patternFill patternType="solid">
        <fgColor rgb="FF741B47"/>
        <bgColor rgb="FF741B47"/>
      </patternFill>
    </fill>
    <fill>
      <patternFill patternType="solid">
        <fgColor rgb="FFC27BA0"/>
        <bgColor rgb="FFC27BA0"/>
      </patternFill>
    </fill>
    <fill>
      <patternFill patternType="solid">
        <fgColor rgb="FF0B5394"/>
        <bgColor rgb="FF0B5394"/>
      </patternFill>
    </fill>
    <fill>
      <patternFill patternType="solid">
        <fgColor rgb="FF9FC5E8"/>
        <bgColor rgb="FF9FC5E8"/>
      </patternFill>
    </fill>
    <fill>
      <patternFill patternType="solid">
        <fgColor theme="0"/>
        <bgColor indexed="64"/>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44" fillId="0" borderId="1"/>
  </cellStyleXfs>
  <cellXfs count="133">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1" fillId="0" borderId="1" xfId="0" applyFont="1" applyBorder="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5" fillId="0" borderId="0" xfId="0" applyFont="1" applyAlignment="1"/>
    <xf numFmtId="0" fontId="6" fillId="0" borderId="0" xfId="0" applyFont="1" applyAlignment="1">
      <alignment horizontal="left"/>
    </xf>
    <xf numFmtId="0" fontId="4" fillId="0" borderId="0" xfId="0" applyFont="1" applyAlignment="1"/>
    <xf numFmtId="0" fontId="2" fillId="0" borderId="0" xfId="0" applyFont="1" applyAlignment="1"/>
    <xf numFmtId="0" fontId="2" fillId="0" borderId="0" xfId="0" applyFont="1"/>
    <xf numFmtId="0" fontId="7" fillId="0" borderId="0" xfId="0" applyFont="1" applyAlignment="1"/>
    <xf numFmtId="0" fontId="8" fillId="0" borderId="0" xfId="0" applyFont="1" applyAlignment="1">
      <alignment horizontal="left"/>
    </xf>
    <xf numFmtId="0" fontId="4" fillId="2" borderId="0" xfId="0" applyFont="1" applyFill="1" applyAlignment="1">
      <alignment horizontal="left"/>
    </xf>
    <xf numFmtId="0" fontId="4" fillId="3" borderId="0" xfId="0" applyFont="1" applyFill="1" applyAlignment="1">
      <alignment horizontal="left"/>
    </xf>
    <xf numFmtId="0" fontId="9" fillId="0" borderId="0" xfId="0" applyFont="1" applyAlignment="1">
      <alignment horizontal="left"/>
    </xf>
    <xf numFmtId="0" fontId="7" fillId="0" borderId="0" xfId="0" applyFont="1" applyAlignment="1">
      <alignment horizontal="left"/>
    </xf>
    <xf numFmtId="0" fontId="4" fillId="4" borderId="0" xfId="0" applyFont="1" applyFill="1" applyAlignment="1">
      <alignment horizontal="left"/>
    </xf>
    <xf numFmtId="164" fontId="9" fillId="0" borderId="0" xfId="0" applyNumberFormat="1" applyFont="1" applyAlignment="1">
      <alignment horizontal="left"/>
    </xf>
    <xf numFmtId="0" fontId="6" fillId="0" borderId="1" xfId="0" applyFont="1" applyBorder="1" applyAlignment="1"/>
    <xf numFmtId="0" fontId="9" fillId="0" borderId="0" xfId="0" applyFont="1" applyAlignment="1">
      <alignment horizontal="left"/>
    </xf>
    <xf numFmtId="0" fontId="4" fillId="5" borderId="0" xfId="0" applyFont="1" applyFill="1" applyAlignment="1">
      <alignment horizontal="left"/>
    </xf>
    <xf numFmtId="0" fontId="7" fillId="0" borderId="0" xfId="0" applyFont="1" applyAlignment="1">
      <alignment horizontal="left"/>
    </xf>
    <xf numFmtId="0" fontId="10" fillId="0" borderId="0" xfId="0" applyFont="1" applyAlignment="1"/>
    <xf numFmtId="0" fontId="10" fillId="0" borderId="0" xfId="0" applyFont="1" applyAlignment="1">
      <alignment horizontal="left"/>
    </xf>
    <xf numFmtId="0" fontId="6" fillId="0" borderId="1" xfId="0" applyFont="1" applyBorder="1" applyAlignment="1"/>
    <xf numFmtId="0" fontId="10" fillId="0" borderId="0" xfId="0" applyFont="1"/>
    <xf numFmtId="0" fontId="11" fillId="0" borderId="0" xfId="0" applyFont="1"/>
    <xf numFmtId="0" fontId="12" fillId="0" borderId="0" xfId="0" applyFont="1" applyAlignment="1"/>
    <xf numFmtId="0" fontId="13" fillId="0" borderId="0" xfId="0" applyFont="1" applyAlignment="1"/>
    <xf numFmtId="164" fontId="6" fillId="0" borderId="0" xfId="0" applyNumberFormat="1" applyFont="1" applyAlignment="1">
      <alignment horizontal="left"/>
    </xf>
    <xf numFmtId="0" fontId="14" fillId="0" borderId="0" xfId="0" applyFont="1" applyAlignment="1"/>
    <xf numFmtId="0" fontId="6" fillId="0" borderId="0" xfId="0" applyFont="1" applyAlignment="1"/>
    <xf numFmtId="0" fontId="11" fillId="0" borderId="0" xfId="0" applyFont="1" applyAlignment="1"/>
    <xf numFmtId="0" fontId="11" fillId="0" borderId="0" xfId="0" applyFont="1" applyAlignment="1">
      <alignment horizontal="left"/>
    </xf>
    <xf numFmtId="0" fontId="13" fillId="0" borderId="0" xfId="0" applyFont="1" applyAlignment="1">
      <alignment horizontal="left"/>
    </xf>
    <xf numFmtId="0" fontId="4" fillId="6" borderId="0" xfId="0" applyFont="1" applyFill="1" applyAlignment="1">
      <alignment horizontal="left"/>
    </xf>
    <xf numFmtId="0" fontId="4" fillId="7" borderId="5" xfId="0" applyFont="1" applyFill="1" applyBorder="1" applyAlignment="1">
      <alignment horizontal="center"/>
    </xf>
    <xf numFmtId="0" fontId="6" fillId="0" borderId="0" xfId="0" applyFont="1" applyAlignment="1"/>
    <xf numFmtId="0" fontId="17" fillId="8" borderId="5" xfId="0" applyFont="1" applyFill="1" applyBorder="1" applyAlignment="1">
      <alignment horizontal="center"/>
    </xf>
    <xf numFmtId="0" fontId="18" fillId="8" borderId="7" xfId="0" applyFont="1" applyFill="1" applyBorder="1" applyAlignment="1">
      <alignment horizontal="center"/>
    </xf>
    <xf numFmtId="0" fontId="18" fillId="8" borderId="5" xfId="0" applyFont="1" applyFill="1" applyBorder="1" applyAlignment="1">
      <alignment horizontal="center"/>
    </xf>
    <xf numFmtId="0" fontId="19" fillId="9" borderId="7" xfId="0" applyFont="1" applyFill="1" applyBorder="1" applyAlignment="1">
      <alignment horizontal="center"/>
    </xf>
    <xf numFmtId="0" fontId="20" fillId="0" borderId="0" xfId="0" applyFont="1" applyAlignment="1">
      <alignment horizontal="left"/>
    </xf>
    <xf numFmtId="0" fontId="4" fillId="3" borderId="0" xfId="0" applyFont="1" applyFill="1" applyAlignment="1"/>
    <xf numFmtId="0" fontId="4" fillId="9" borderId="0" xfId="0" applyFont="1" applyFill="1" applyAlignment="1">
      <alignment horizontal="left"/>
    </xf>
    <xf numFmtId="0" fontId="20" fillId="0" borderId="0" xfId="0" applyFont="1" applyAlignment="1">
      <alignment horizontal="left"/>
    </xf>
    <xf numFmtId="0" fontId="18" fillId="0" borderId="7" xfId="0" applyFont="1" applyBorder="1" applyAlignment="1">
      <alignment horizontal="center"/>
    </xf>
    <xf numFmtId="0" fontId="21" fillId="9" borderId="7" xfId="0" applyFont="1" applyFill="1" applyBorder="1" applyAlignment="1">
      <alignment horizontal="center"/>
    </xf>
    <xf numFmtId="0" fontId="18" fillId="0" borderId="7" xfId="0" applyFont="1" applyBorder="1" applyAlignment="1">
      <alignment horizontal="center"/>
    </xf>
    <xf numFmtId="0" fontId="6" fillId="3" borderId="0" xfId="0" applyFont="1" applyFill="1" applyAlignment="1"/>
    <xf numFmtId="0" fontId="18" fillId="9" borderId="7" xfId="0" applyFont="1" applyFill="1" applyBorder="1" applyAlignment="1">
      <alignment horizontal="center"/>
    </xf>
    <xf numFmtId="0" fontId="9" fillId="3" borderId="0" xfId="0" applyFont="1" applyFill="1" applyAlignment="1">
      <alignment horizontal="left"/>
    </xf>
    <xf numFmtId="0" fontId="23" fillId="10" borderId="7" xfId="0" applyFont="1" applyFill="1" applyBorder="1" applyAlignment="1">
      <alignment horizontal="center"/>
    </xf>
    <xf numFmtId="164" fontId="20" fillId="0" borderId="0" xfId="0" applyNumberFormat="1" applyFont="1" applyAlignment="1">
      <alignment horizontal="left"/>
    </xf>
    <xf numFmtId="0" fontId="24" fillId="0" borderId="0" xfId="0" applyFont="1" applyAlignment="1"/>
    <xf numFmtId="0" fontId="25" fillId="9" borderId="7" xfId="0" applyFont="1" applyFill="1" applyBorder="1" applyAlignment="1">
      <alignment horizontal="center"/>
    </xf>
    <xf numFmtId="0" fontId="20" fillId="3" borderId="0" xfId="0" applyFont="1" applyFill="1" applyAlignment="1">
      <alignment horizontal="left"/>
    </xf>
    <xf numFmtId="0" fontId="9" fillId="5" borderId="0" xfId="0" applyFont="1" applyFill="1" applyAlignment="1">
      <alignment horizontal="left"/>
    </xf>
    <xf numFmtId="0" fontId="2" fillId="0" borderId="0" xfId="0" applyFont="1" applyAlignment="1">
      <alignment horizontal="left"/>
    </xf>
    <xf numFmtId="0" fontId="9" fillId="0" borderId="0" xfId="0" applyFont="1" applyAlignment="1">
      <alignment horizontal="right"/>
    </xf>
    <xf numFmtId="0" fontId="26" fillId="9" borderId="5" xfId="0" applyFont="1" applyFill="1" applyBorder="1" applyAlignment="1">
      <alignment horizontal="center"/>
    </xf>
    <xf numFmtId="0" fontId="27" fillId="10" borderId="5" xfId="0" applyFont="1" applyFill="1" applyBorder="1" applyAlignment="1">
      <alignment horizontal="left"/>
    </xf>
    <xf numFmtId="0" fontId="6" fillId="3" borderId="0" xfId="0" applyFont="1" applyFill="1" applyAlignment="1">
      <alignment horizontal="left"/>
    </xf>
    <xf numFmtId="0" fontId="11" fillId="3" borderId="0" xfId="0" applyFont="1" applyFill="1" applyAlignment="1"/>
    <xf numFmtId="0" fontId="28" fillId="9" borderId="5" xfId="0" applyFont="1" applyFill="1" applyBorder="1" applyAlignment="1">
      <alignment horizontal="center"/>
    </xf>
    <xf numFmtId="0" fontId="18" fillId="10" borderId="5" xfId="0" applyFont="1" applyFill="1" applyBorder="1" applyAlignment="1">
      <alignment horizontal="center"/>
    </xf>
    <xf numFmtId="0" fontId="18" fillId="10" borderId="5" xfId="0" applyFont="1" applyFill="1" applyBorder="1" applyAlignment="1">
      <alignment horizontal="center"/>
    </xf>
    <xf numFmtId="0" fontId="29" fillId="10" borderId="5" xfId="0" applyFont="1" applyFill="1" applyBorder="1" applyAlignment="1">
      <alignment horizontal="center"/>
    </xf>
    <xf numFmtId="0" fontId="9" fillId="3" borderId="0" xfId="0" applyFont="1" applyFill="1" applyAlignment="1"/>
    <xf numFmtId="0" fontId="31" fillId="0" borderId="0" xfId="0" applyFont="1" applyAlignment="1">
      <alignment horizontal="left"/>
    </xf>
    <xf numFmtId="0" fontId="32" fillId="9" borderId="7" xfId="0" applyFont="1" applyFill="1" applyBorder="1" applyAlignment="1">
      <alignment horizontal="center"/>
    </xf>
    <xf numFmtId="0" fontId="9" fillId="8" borderId="5" xfId="0" applyFont="1" applyFill="1" applyBorder="1" applyAlignment="1">
      <alignment horizontal="center"/>
    </xf>
    <xf numFmtId="0" fontId="4" fillId="8" borderId="7" xfId="0" applyFont="1" applyFill="1" applyBorder="1" applyAlignment="1">
      <alignment horizontal="center"/>
    </xf>
    <xf numFmtId="0" fontId="4" fillId="0" borderId="7" xfId="0" applyFont="1" applyBorder="1" applyAlignment="1">
      <alignment horizontal="center"/>
    </xf>
    <xf numFmtId="0" fontId="34" fillId="10" borderId="7" xfId="0" applyFont="1" applyFill="1" applyBorder="1" applyAlignment="1">
      <alignment horizontal="center"/>
    </xf>
    <xf numFmtId="0" fontId="7" fillId="0" borderId="5" xfId="0" applyFont="1" applyBorder="1"/>
    <xf numFmtId="0" fontId="9" fillId="4" borderId="0" xfId="0" applyFont="1" applyFill="1" applyAlignment="1">
      <alignment horizontal="left"/>
    </xf>
    <xf numFmtId="0" fontId="7" fillId="0" borderId="0" xfId="0" applyFont="1" applyAlignment="1">
      <alignment horizontal="center"/>
    </xf>
    <xf numFmtId="0" fontId="36" fillId="0" borderId="0" xfId="0" applyFont="1" applyAlignment="1"/>
    <xf numFmtId="0" fontId="4" fillId="11" borderId="0" xfId="0" applyFont="1" applyFill="1" applyAlignment="1">
      <alignment horizontal="left"/>
    </xf>
    <xf numFmtId="0" fontId="37" fillId="0" borderId="0" xfId="0" applyFont="1" applyAlignment="1">
      <alignment horizontal="left"/>
    </xf>
    <xf numFmtId="0" fontId="38" fillId="3" borderId="0" xfId="0" applyFont="1" applyFill="1" applyAlignment="1"/>
    <xf numFmtId="0" fontId="39" fillId="3" borderId="0" xfId="0" applyFont="1" applyFill="1" applyAlignment="1">
      <alignment horizontal="left"/>
    </xf>
    <xf numFmtId="0" fontId="6" fillId="0" borderId="1" xfId="0" applyFont="1" applyBorder="1" applyAlignment="1">
      <alignment horizontal="left"/>
    </xf>
    <xf numFmtId="0" fontId="6" fillId="0" borderId="1" xfId="0" applyFont="1" applyBorder="1" applyAlignment="1"/>
    <xf numFmtId="0" fontId="0" fillId="3" borderId="0" xfId="0" applyFont="1" applyFill="1" applyAlignment="1">
      <alignment horizontal="left" vertical="top"/>
    </xf>
    <xf numFmtId="0" fontId="7" fillId="0" borderId="1" xfId="0" applyFont="1" applyBorder="1" applyAlignment="1"/>
    <xf numFmtId="0" fontId="40" fillId="0" borderId="0" xfId="0" applyFont="1" applyAlignment="1"/>
    <xf numFmtId="0" fontId="7" fillId="0" borderId="0" xfId="0" applyFont="1" applyAlignment="1">
      <alignment horizontal="right"/>
    </xf>
    <xf numFmtId="0" fontId="41" fillId="12" borderId="0" xfId="0" applyFont="1" applyFill="1" applyAlignment="1">
      <alignment horizontal="left"/>
    </xf>
    <xf numFmtId="0" fontId="42" fillId="0" borderId="0" xfId="0" applyFont="1" applyAlignment="1"/>
    <xf numFmtId="0" fontId="43" fillId="12" borderId="0" xfId="0" applyFont="1" applyFill="1" applyAlignment="1">
      <alignment horizontal="left"/>
    </xf>
    <xf numFmtId="0" fontId="2" fillId="13" borderId="0" xfId="0" applyFont="1" applyFill="1" applyAlignment="1">
      <alignment horizontal="right"/>
    </xf>
    <xf numFmtId="0" fontId="2" fillId="13" borderId="0" xfId="0" applyFont="1" applyFill="1" applyAlignment="1">
      <alignment horizontal="left"/>
    </xf>
    <xf numFmtId="0" fontId="43" fillId="3" borderId="0" xfId="0" applyFont="1" applyFill="1" applyAlignment="1">
      <alignment horizontal="left"/>
    </xf>
    <xf numFmtId="0" fontId="41" fillId="14" borderId="0" xfId="0" applyFont="1" applyFill="1" applyAlignment="1">
      <alignment horizontal="left"/>
    </xf>
    <xf numFmtId="0" fontId="2" fillId="15" borderId="0" xfId="0" applyFont="1" applyFill="1" applyAlignment="1">
      <alignment horizontal="right"/>
    </xf>
    <xf numFmtId="0" fontId="2" fillId="15" borderId="0" xfId="0" applyFont="1" applyFill="1" applyAlignment="1">
      <alignment horizontal="left"/>
    </xf>
    <xf numFmtId="0" fontId="7" fillId="3" borderId="0" xfId="0" applyFont="1" applyFill="1" applyAlignment="1">
      <alignment horizontal="left"/>
    </xf>
    <xf numFmtId="0" fontId="41" fillId="16" borderId="0" xfId="0" applyFont="1" applyFill="1" applyAlignment="1">
      <alignment horizontal="left"/>
    </xf>
    <xf numFmtId="0" fontId="2" fillId="17" borderId="0" xfId="0" applyFont="1" applyFill="1" applyAlignment="1">
      <alignment horizontal="right"/>
    </xf>
    <xf numFmtId="0" fontId="2" fillId="17" borderId="0" xfId="0" applyFont="1" applyFill="1" applyAlignment="1">
      <alignment horizontal="left"/>
    </xf>
    <xf numFmtId="0" fontId="41" fillId="18" borderId="0" xfId="0" applyFont="1" applyFill="1" applyAlignment="1">
      <alignment horizontal="left"/>
    </xf>
    <xf numFmtId="0" fontId="2" fillId="19" borderId="0" xfId="0" applyFont="1" applyFill="1" applyAlignment="1">
      <alignment horizontal="right"/>
    </xf>
    <xf numFmtId="0" fontId="2" fillId="19" borderId="0" xfId="0" applyFont="1" applyFill="1" applyAlignment="1">
      <alignment horizontal="left"/>
    </xf>
    <xf numFmtId="165" fontId="33" fillId="8" borderId="2" xfId="0" applyNumberFormat="1" applyFont="1" applyFill="1" applyBorder="1" applyAlignment="1">
      <alignment horizontal="center"/>
    </xf>
    <xf numFmtId="0" fontId="7" fillId="0" borderId="3" xfId="0" applyFont="1" applyBorder="1"/>
    <xf numFmtId="0" fontId="7" fillId="0" borderId="4" xfId="0" applyFont="1" applyBorder="1"/>
    <xf numFmtId="0" fontId="9" fillId="0" borderId="0" xfId="0" applyFont="1" applyAlignment="1">
      <alignment horizontal="center"/>
    </xf>
    <xf numFmtId="0" fontId="0" fillId="0" borderId="0" xfId="0" applyFont="1" applyAlignment="1"/>
    <xf numFmtId="0" fontId="6" fillId="0" borderId="6" xfId="0" applyFont="1" applyBorder="1" applyAlignment="1">
      <alignment horizontal="center"/>
    </xf>
    <xf numFmtId="0" fontId="7" fillId="0" borderId="6" xfId="0" applyFont="1" applyBorder="1"/>
    <xf numFmtId="0" fontId="7" fillId="0" borderId="7" xfId="0" applyFont="1" applyBorder="1"/>
    <xf numFmtId="0" fontId="22" fillId="0" borderId="6" xfId="0" applyFont="1" applyBorder="1" applyAlignment="1">
      <alignment horizontal="center"/>
    </xf>
    <xf numFmtId="0" fontId="16" fillId="0" borderId="2" xfId="0" applyFont="1" applyBorder="1" applyAlignment="1">
      <alignment horizontal="center"/>
    </xf>
    <xf numFmtId="0" fontId="16" fillId="0" borderId="6" xfId="0" applyFont="1" applyBorder="1" applyAlignment="1">
      <alignment horizontal="center"/>
    </xf>
    <xf numFmtId="0" fontId="35" fillId="0" borderId="6" xfId="0" applyFont="1" applyBorder="1" applyAlignment="1">
      <alignment horizontal="center"/>
    </xf>
    <xf numFmtId="165" fontId="30" fillId="8" borderId="2" xfId="0" applyNumberFormat="1" applyFont="1" applyFill="1" applyBorder="1" applyAlignment="1">
      <alignment horizontal="center"/>
    </xf>
    <xf numFmtId="165" fontId="15" fillId="7" borderId="2" xfId="0" applyNumberFormat="1" applyFont="1" applyFill="1" applyBorder="1" applyAlignment="1">
      <alignment horizontal="center"/>
    </xf>
    <xf numFmtId="165" fontId="15" fillId="8" borderId="2" xfId="0" applyNumberFormat="1" applyFont="1" applyFill="1" applyBorder="1" applyAlignment="1">
      <alignment horizontal="center"/>
    </xf>
    <xf numFmtId="0" fontId="0" fillId="0" borderId="1" xfId="1" applyFont="1" applyAlignment="1"/>
    <xf numFmtId="0" fontId="4" fillId="0" borderId="1" xfId="1" applyFont="1" applyAlignment="1"/>
    <xf numFmtId="0" fontId="45" fillId="0" borderId="1" xfId="1" applyFont="1" applyAlignment="1">
      <alignment horizontal="left"/>
    </xf>
    <xf numFmtId="0" fontId="4" fillId="20" borderId="1" xfId="1" applyFont="1" applyFill="1" applyAlignment="1"/>
    <xf numFmtId="0" fontId="45" fillId="0" borderId="1" xfId="1" applyFont="1" applyAlignment="1">
      <alignment horizontal="left"/>
    </xf>
    <xf numFmtId="0" fontId="46" fillId="0" borderId="1" xfId="0" applyFont="1" applyBorder="1" applyAlignment="1">
      <alignment horizontal="left"/>
    </xf>
    <xf numFmtId="0" fontId="11" fillId="0" borderId="1" xfId="0" applyFont="1" applyBorder="1" applyAlignment="1"/>
    <xf numFmtId="0" fontId="11" fillId="0" borderId="0" xfId="0" applyFont="1" applyBorder="1" applyAlignment="1"/>
    <xf numFmtId="0" fontId="6" fillId="0" borderId="0" xfId="0" applyFont="1" applyBorder="1" applyAlignment="1"/>
    <xf numFmtId="0" fontId="4" fillId="0" borderId="0" xfId="0" applyFont="1" applyBorder="1" applyAlignment="1"/>
    <xf numFmtId="0" fontId="46" fillId="0" borderId="0" xfId="0"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9</xdr:col>
      <xdr:colOff>3032760</xdr:colOff>
      <xdr:row>26</xdr:row>
      <xdr:rowOff>76200</xdr:rowOff>
    </xdr:from>
    <xdr:to>
      <xdr:col>17</xdr:col>
      <xdr:colOff>60960</xdr:colOff>
      <xdr:row>29</xdr:row>
      <xdr:rowOff>30480</xdr:rowOff>
    </xdr:to>
    <xdr:sp macro="" textlink="">
      <xdr:nvSpPr>
        <xdr:cNvPr id="1028" name="Text Box 4" hidden="1"/>
        <xdr:cNvSpPr txBox="1">
          <a:spLocks noChangeArrowheads="1"/>
        </xdr:cNvSpPr>
      </xdr:nvSpPr>
      <xdr:spPr bwMode="auto">
        <a:xfrm>
          <a:off x="9159240" y="4572000"/>
          <a:ext cx="12405360" cy="4572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9</xdr:col>
      <xdr:colOff>3032760</xdr:colOff>
      <xdr:row>26</xdr:row>
      <xdr:rowOff>76200</xdr:rowOff>
    </xdr:from>
    <xdr:to>
      <xdr:col>17</xdr:col>
      <xdr:colOff>60960</xdr:colOff>
      <xdr:row>29</xdr:row>
      <xdr:rowOff>30480</xdr:rowOff>
    </xdr:to>
    <xdr:sp macro="" textlink="">
      <xdr:nvSpPr>
        <xdr:cNvPr id="1027" name="Text Box 3" hidden="1"/>
        <xdr:cNvSpPr txBox="1">
          <a:spLocks noChangeArrowheads="1"/>
        </xdr:cNvSpPr>
      </xdr:nvSpPr>
      <xdr:spPr bwMode="auto">
        <a:xfrm>
          <a:off x="9159240" y="4572000"/>
          <a:ext cx="12405360" cy="4572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994"/>
  <sheetViews>
    <sheetView tabSelected="1" topLeftCell="A64" workbookViewId="0">
      <selection activeCell="D86" sqref="D86"/>
    </sheetView>
  </sheetViews>
  <sheetFormatPr defaultColWidth="14.44140625" defaultRowHeight="15.75" customHeight="1"/>
  <cols>
    <col min="1" max="1" width="9.5546875" customWidth="1"/>
    <col min="2" max="2" width="24.6640625" bestFit="1" customWidth="1"/>
    <col min="3" max="3" width="16.33203125" hidden="1" customWidth="1"/>
    <col min="4" max="4" width="16.33203125" customWidth="1"/>
    <col min="5" max="5" width="13.5546875" customWidth="1"/>
    <col min="6" max="6" width="20.109375" customWidth="1"/>
    <col min="7" max="7" width="33.5546875" customWidth="1"/>
    <col min="8" max="8" width="19.109375" hidden="1" customWidth="1"/>
    <col min="9" max="9" width="15.88671875" hidden="1" customWidth="1"/>
    <col min="10" max="10" width="16" hidden="1" customWidth="1"/>
    <col min="11" max="11" width="181.33203125" style="39" customWidth="1"/>
    <col min="12" max="12" width="243.44140625" hidden="1" customWidth="1"/>
  </cols>
  <sheetData>
    <row r="1" spans="1:28" ht="13.2">
      <c r="A1" s="1" t="s">
        <v>0</v>
      </c>
      <c r="B1" s="1" t="s">
        <v>2</v>
      </c>
      <c r="C1" s="2"/>
      <c r="D1" s="2" t="s">
        <v>15</v>
      </c>
      <c r="E1" s="2" t="s">
        <v>16</v>
      </c>
      <c r="F1" s="2" t="s">
        <v>5</v>
      </c>
      <c r="G1" s="2" t="s">
        <v>6</v>
      </c>
      <c r="H1" s="1" t="s">
        <v>7</v>
      </c>
      <c r="I1" s="1" t="s">
        <v>9</v>
      </c>
      <c r="J1" s="1" t="s">
        <v>11</v>
      </c>
      <c r="K1" s="127" t="s">
        <v>8</v>
      </c>
      <c r="L1" s="4" t="s">
        <v>14</v>
      </c>
    </row>
    <row r="2" spans="1:28" ht="14.4">
      <c r="A2" s="5" t="s">
        <v>18</v>
      </c>
      <c r="B2" s="6">
        <v>43276</v>
      </c>
      <c r="C2" s="7"/>
      <c r="D2" s="7" t="s">
        <v>128</v>
      </c>
      <c r="E2" s="5">
        <v>304</v>
      </c>
      <c r="F2" s="9" t="s">
        <v>22</v>
      </c>
      <c r="G2" s="5" t="s">
        <v>129</v>
      </c>
      <c r="H2" s="18" t="s">
        <v>132</v>
      </c>
      <c r="I2" s="14" t="s">
        <v>36</v>
      </c>
      <c r="J2" s="5">
        <v>4042</v>
      </c>
      <c r="K2" s="8" t="s">
        <v>195</v>
      </c>
      <c r="L2" s="130" t="s">
        <v>196</v>
      </c>
      <c r="M2" s="17"/>
      <c r="N2" s="17"/>
      <c r="O2" s="17"/>
      <c r="P2" s="17"/>
      <c r="Q2" s="17"/>
      <c r="R2" s="17"/>
      <c r="S2" s="17"/>
      <c r="T2" s="17"/>
      <c r="U2" s="17"/>
      <c r="V2" s="17"/>
      <c r="W2" s="17"/>
      <c r="X2" s="17"/>
      <c r="Y2" s="17"/>
      <c r="Z2" s="17"/>
      <c r="AA2" s="17"/>
      <c r="AB2" s="17"/>
    </row>
    <row r="3" spans="1:28" ht="14.4">
      <c r="A3" s="5" t="s">
        <v>18</v>
      </c>
      <c r="B3" s="6">
        <v>43276</v>
      </c>
      <c r="C3" s="7"/>
      <c r="D3" s="7" t="s">
        <v>21</v>
      </c>
      <c r="E3" s="5">
        <v>304</v>
      </c>
      <c r="F3" s="9" t="s">
        <v>22</v>
      </c>
      <c r="G3" s="5" t="s">
        <v>24</v>
      </c>
      <c r="H3" s="5" t="s">
        <v>14</v>
      </c>
      <c r="I3" s="5" t="s">
        <v>25</v>
      </c>
      <c r="J3" s="5">
        <v>3893</v>
      </c>
      <c r="K3" s="34" t="s">
        <v>26</v>
      </c>
      <c r="L3" s="12" t="s">
        <v>33</v>
      </c>
      <c r="M3" s="17"/>
      <c r="N3" s="17"/>
      <c r="O3" s="17"/>
      <c r="P3" s="17"/>
      <c r="Q3" s="17"/>
      <c r="R3" s="17"/>
      <c r="S3" s="17"/>
      <c r="T3" s="17"/>
      <c r="U3" s="17"/>
      <c r="V3" s="17"/>
      <c r="W3" s="17"/>
      <c r="X3" s="17"/>
      <c r="Y3" s="17"/>
      <c r="Z3" s="17"/>
      <c r="AA3" s="17"/>
      <c r="AB3" s="17"/>
    </row>
    <row r="4" spans="1:28" ht="14.4">
      <c r="A4" s="5" t="s">
        <v>18</v>
      </c>
      <c r="B4" s="6">
        <v>43276</v>
      </c>
      <c r="C4" s="7"/>
      <c r="D4" s="7" t="s">
        <v>79</v>
      </c>
      <c r="E4" s="5">
        <v>304</v>
      </c>
      <c r="F4" s="9" t="s">
        <v>22</v>
      </c>
      <c r="G4" s="5" t="s">
        <v>85</v>
      </c>
      <c r="H4" s="5" t="s">
        <v>87</v>
      </c>
      <c r="I4" s="5" t="s">
        <v>36</v>
      </c>
      <c r="J4" s="5">
        <v>3905</v>
      </c>
      <c r="K4" s="34" t="s">
        <v>90</v>
      </c>
      <c r="L4" s="12" t="s">
        <v>95</v>
      </c>
      <c r="M4" s="17"/>
      <c r="N4" s="17"/>
      <c r="O4" s="17"/>
      <c r="P4" s="17"/>
      <c r="Q4" s="17"/>
      <c r="R4" s="17"/>
      <c r="S4" s="17"/>
      <c r="T4" s="17"/>
      <c r="U4" s="17"/>
      <c r="V4" s="17"/>
      <c r="W4" s="17"/>
      <c r="X4" s="17"/>
      <c r="Y4" s="17"/>
      <c r="Z4" s="17"/>
      <c r="AA4" s="17"/>
      <c r="AB4" s="17"/>
    </row>
    <row r="5" spans="1:28" ht="14.4">
      <c r="A5" s="5" t="s">
        <v>18</v>
      </c>
      <c r="B5" s="6">
        <v>43276</v>
      </c>
      <c r="C5" s="7"/>
      <c r="D5" s="7" t="s">
        <v>99</v>
      </c>
      <c r="E5" s="5">
        <v>304</v>
      </c>
      <c r="F5" s="9" t="s">
        <v>22</v>
      </c>
      <c r="G5" s="5" t="s">
        <v>101</v>
      </c>
      <c r="H5" s="5" t="s">
        <v>102</v>
      </c>
      <c r="I5" s="5" t="s">
        <v>25</v>
      </c>
      <c r="J5" s="5">
        <v>4011</v>
      </c>
      <c r="K5" s="34" t="s">
        <v>103</v>
      </c>
      <c r="L5" s="88" t="s">
        <v>122</v>
      </c>
      <c r="M5" s="17"/>
      <c r="N5" s="17"/>
      <c r="O5" s="17"/>
      <c r="P5" s="17"/>
      <c r="Q5" s="17"/>
      <c r="R5" s="17"/>
      <c r="S5" s="17"/>
      <c r="T5" s="17"/>
      <c r="U5" s="17"/>
      <c r="V5" s="17"/>
      <c r="W5" s="17"/>
      <c r="X5" s="17"/>
      <c r="Y5" s="17"/>
      <c r="Z5" s="17"/>
      <c r="AA5" s="17"/>
      <c r="AB5" s="17"/>
    </row>
    <row r="6" spans="1:28" ht="14.4">
      <c r="A6" s="5" t="s">
        <v>197</v>
      </c>
      <c r="B6" s="6">
        <v>43276</v>
      </c>
      <c r="C6" s="7"/>
      <c r="D6" s="7" t="s">
        <v>199</v>
      </c>
      <c r="E6" s="5">
        <v>304</v>
      </c>
      <c r="F6" s="9" t="s">
        <v>22</v>
      </c>
      <c r="G6" s="5" t="s">
        <v>200</v>
      </c>
      <c r="H6" s="22" t="s">
        <v>14</v>
      </c>
      <c r="I6" s="5" t="s">
        <v>25</v>
      </c>
      <c r="J6" s="5">
        <v>4046</v>
      </c>
      <c r="K6" s="34" t="s">
        <v>204</v>
      </c>
      <c r="L6" s="12" t="s">
        <v>205</v>
      </c>
      <c r="M6" s="17"/>
      <c r="N6" s="17"/>
      <c r="O6" s="17"/>
      <c r="P6" s="17"/>
      <c r="Q6" s="17"/>
      <c r="R6" s="17"/>
      <c r="S6" s="17"/>
      <c r="T6" s="17"/>
      <c r="U6" s="17"/>
      <c r="V6" s="17"/>
      <c r="W6" s="17"/>
      <c r="X6" s="17"/>
      <c r="Y6" s="17"/>
      <c r="Z6" s="17"/>
      <c r="AA6" s="17"/>
      <c r="AB6" s="17"/>
    </row>
    <row r="7" spans="1:28" ht="14.4">
      <c r="A7" s="5" t="s">
        <v>197</v>
      </c>
      <c r="B7" s="6">
        <v>43276</v>
      </c>
      <c r="C7" s="7"/>
      <c r="D7" s="7" t="s">
        <v>206</v>
      </c>
      <c r="E7" s="5">
        <v>304</v>
      </c>
      <c r="F7" s="9" t="s">
        <v>22</v>
      </c>
      <c r="G7" s="5" t="s">
        <v>207</v>
      </c>
      <c r="H7" s="18" t="s">
        <v>132</v>
      </c>
      <c r="I7" s="14" t="s">
        <v>36</v>
      </c>
      <c r="J7" s="5">
        <v>4065</v>
      </c>
      <c r="K7" s="8" t="s">
        <v>208</v>
      </c>
      <c r="L7" s="26" t="s">
        <v>209</v>
      </c>
      <c r="M7" s="17"/>
      <c r="N7" s="17"/>
      <c r="O7" s="17"/>
      <c r="P7" s="17"/>
      <c r="Q7" s="17"/>
      <c r="R7" s="17"/>
      <c r="S7" s="17"/>
      <c r="T7" s="17"/>
      <c r="U7" s="17"/>
      <c r="V7" s="17"/>
      <c r="W7" s="17"/>
      <c r="X7" s="17"/>
      <c r="Y7" s="17"/>
      <c r="Z7" s="17"/>
      <c r="AA7" s="17"/>
      <c r="AB7" s="17"/>
    </row>
    <row r="8" spans="1:28" ht="14.4">
      <c r="A8" s="5" t="s">
        <v>197</v>
      </c>
      <c r="B8" s="6">
        <v>43276</v>
      </c>
      <c r="C8" s="7"/>
      <c r="D8" s="7" t="s">
        <v>213</v>
      </c>
      <c r="E8" s="5">
        <v>304</v>
      </c>
      <c r="F8" s="9" t="s">
        <v>22</v>
      </c>
      <c r="G8" s="5" t="s">
        <v>214</v>
      </c>
      <c r="H8" s="5" t="s">
        <v>87</v>
      </c>
      <c r="I8" s="5" t="s">
        <v>78</v>
      </c>
      <c r="J8" s="5">
        <v>4069</v>
      </c>
      <c r="K8" s="34" t="s">
        <v>216</v>
      </c>
      <c r="L8" s="12" t="s">
        <v>218</v>
      </c>
      <c r="M8" s="17"/>
      <c r="N8" s="17"/>
      <c r="O8" s="17"/>
      <c r="P8" s="17"/>
      <c r="Q8" s="17"/>
      <c r="R8" s="17"/>
      <c r="S8" s="17"/>
      <c r="T8" s="17"/>
      <c r="U8" s="17"/>
      <c r="V8" s="17"/>
      <c r="W8" s="17"/>
      <c r="X8" s="17"/>
      <c r="Y8" s="17"/>
      <c r="Z8" s="17"/>
      <c r="AA8" s="17"/>
      <c r="AB8" s="17"/>
    </row>
    <row r="9" spans="1:28" ht="14.4">
      <c r="A9" s="5" t="s">
        <v>197</v>
      </c>
      <c r="B9" s="6">
        <v>43276</v>
      </c>
      <c r="C9" s="7"/>
      <c r="D9" s="7" t="s">
        <v>220</v>
      </c>
      <c r="E9" s="5">
        <v>304</v>
      </c>
      <c r="F9" s="9" t="s">
        <v>22</v>
      </c>
      <c r="G9" s="5" t="s">
        <v>222</v>
      </c>
      <c r="H9" s="5" t="s">
        <v>14</v>
      </c>
      <c r="I9" s="5" t="s">
        <v>25</v>
      </c>
      <c r="J9" s="5">
        <v>4092</v>
      </c>
      <c r="K9" s="34" t="s">
        <v>223</v>
      </c>
      <c r="L9" s="12" t="s">
        <v>226</v>
      </c>
      <c r="M9" s="17"/>
      <c r="N9" s="17"/>
      <c r="O9" s="17"/>
      <c r="P9" s="17"/>
      <c r="Q9" s="17"/>
      <c r="R9" s="17"/>
      <c r="S9" s="17"/>
      <c r="T9" s="17"/>
      <c r="U9" s="17"/>
      <c r="V9" s="17"/>
      <c r="W9" s="17"/>
      <c r="X9" s="17"/>
      <c r="Y9" s="17"/>
      <c r="Z9" s="17"/>
      <c r="AA9" s="17"/>
      <c r="AB9" s="17"/>
    </row>
    <row r="10" spans="1:28" ht="14.4">
      <c r="A10" s="5" t="s">
        <v>228</v>
      </c>
      <c r="B10" s="6">
        <v>43276</v>
      </c>
      <c r="C10" s="7"/>
      <c r="D10" s="7" t="s">
        <v>229</v>
      </c>
      <c r="E10" s="5">
        <v>304</v>
      </c>
      <c r="F10" s="9" t="s">
        <v>22</v>
      </c>
      <c r="G10" s="5" t="s">
        <v>230</v>
      </c>
      <c r="H10" s="5" t="s">
        <v>14</v>
      </c>
      <c r="I10" s="5" t="s">
        <v>36</v>
      </c>
      <c r="J10" s="5">
        <v>4122</v>
      </c>
      <c r="K10" s="34" t="s">
        <v>231</v>
      </c>
      <c r="L10" s="12" t="s">
        <v>232</v>
      </c>
      <c r="M10" s="17"/>
      <c r="N10" s="17"/>
      <c r="O10" s="17"/>
      <c r="P10" s="17"/>
      <c r="Q10" s="17"/>
      <c r="R10" s="17"/>
      <c r="S10" s="17"/>
      <c r="T10" s="17"/>
      <c r="U10" s="17"/>
      <c r="V10" s="17"/>
      <c r="W10" s="17"/>
      <c r="X10" s="17"/>
      <c r="Y10" s="17"/>
      <c r="Z10" s="17"/>
      <c r="AA10" s="17"/>
      <c r="AB10" s="17"/>
    </row>
    <row r="11" spans="1:28" ht="14.4">
      <c r="A11" s="5" t="s">
        <v>228</v>
      </c>
      <c r="B11" s="6">
        <v>43276</v>
      </c>
      <c r="C11" s="29"/>
      <c r="D11" s="29" t="s">
        <v>233</v>
      </c>
      <c r="E11" s="5">
        <v>304</v>
      </c>
      <c r="F11" s="9" t="s">
        <v>22</v>
      </c>
      <c r="G11" s="5" t="s">
        <v>234</v>
      </c>
      <c r="H11" s="5" t="s">
        <v>14</v>
      </c>
      <c r="I11" s="5" t="s">
        <v>25</v>
      </c>
      <c r="J11" s="5">
        <v>4163</v>
      </c>
      <c r="K11" s="34" t="s">
        <v>235</v>
      </c>
      <c r="L11" s="12" t="s">
        <v>236</v>
      </c>
      <c r="M11" s="17"/>
      <c r="N11" s="17"/>
      <c r="O11" s="17"/>
      <c r="P11" s="17"/>
      <c r="Q11" s="17"/>
      <c r="R11" s="17"/>
      <c r="S11" s="17"/>
      <c r="T11" s="17"/>
      <c r="U11" s="17"/>
      <c r="V11" s="17"/>
      <c r="W11" s="17"/>
      <c r="X11" s="17"/>
      <c r="Y11" s="17"/>
      <c r="Z11" s="17"/>
      <c r="AA11" s="17"/>
      <c r="AB11" s="17"/>
    </row>
    <row r="12" spans="1:28" ht="14.4">
      <c r="A12" s="5" t="s">
        <v>228</v>
      </c>
      <c r="B12" s="6">
        <v>43276</v>
      </c>
      <c r="C12" s="29"/>
      <c r="D12" s="29" t="s">
        <v>237</v>
      </c>
      <c r="E12" s="5">
        <v>304</v>
      </c>
      <c r="F12" s="9" t="s">
        <v>22</v>
      </c>
      <c r="G12" s="5" t="s">
        <v>238</v>
      </c>
      <c r="H12" s="5" t="s">
        <v>14</v>
      </c>
      <c r="I12" s="5" t="s">
        <v>36</v>
      </c>
      <c r="J12" s="5">
        <v>4264</v>
      </c>
      <c r="K12" s="34" t="s">
        <v>239</v>
      </c>
      <c r="L12" s="12" t="s">
        <v>240</v>
      </c>
      <c r="M12" s="17"/>
      <c r="N12" s="17"/>
      <c r="O12" s="17"/>
      <c r="P12" s="17"/>
      <c r="Q12" s="17"/>
      <c r="R12" s="17"/>
      <c r="S12" s="17"/>
      <c r="T12" s="17"/>
      <c r="U12" s="17"/>
      <c r="V12" s="17"/>
      <c r="W12" s="17"/>
      <c r="X12" s="17"/>
      <c r="Y12" s="17"/>
      <c r="Z12" s="17"/>
      <c r="AA12" s="17"/>
      <c r="AB12" s="17"/>
    </row>
    <row r="13" spans="1:28" ht="14.4">
      <c r="A13" s="5" t="s">
        <v>228</v>
      </c>
      <c r="B13" s="6">
        <v>43276</v>
      </c>
      <c r="C13" s="29"/>
      <c r="D13" s="29" t="s">
        <v>241</v>
      </c>
      <c r="E13" s="5">
        <v>304</v>
      </c>
      <c r="F13" s="9" t="s">
        <v>22</v>
      </c>
      <c r="G13" s="30" t="s">
        <v>22</v>
      </c>
      <c r="H13" s="5" t="s">
        <v>132</v>
      </c>
      <c r="I13" s="5" t="s">
        <v>78</v>
      </c>
      <c r="J13" s="5">
        <v>4266</v>
      </c>
      <c r="K13" s="8" t="s">
        <v>242</v>
      </c>
      <c r="L13" s="20" t="s">
        <v>243</v>
      </c>
      <c r="M13" s="17"/>
      <c r="N13" s="17"/>
      <c r="O13" s="17"/>
      <c r="P13" s="17"/>
      <c r="Q13" s="17"/>
      <c r="R13" s="17"/>
      <c r="S13" s="17"/>
      <c r="T13" s="17"/>
      <c r="U13" s="17"/>
      <c r="V13" s="17"/>
      <c r="W13" s="17"/>
      <c r="X13" s="17"/>
      <c r="Y13" s="17"/>
      <c r="Z13" s="17"/>
      <c r="AA13" s="17"/>
      <c r="AB13" s="17"/>
    </row>
    <row r="14" spans="1:28" ht="14.4">
      <c r="A14" s="5" t="s">
        <v>244</v>
      </c>
      <c r="B14" s="6">
        <v>43276</v>
      </c>
      <c r="C14" s="7"/>
      <c r="D14" s="7" t="s">
        <v>245</v>
      </c>
      <c r="E14" s="5">
        <v>304</v>
      </c>
      <c r="F14" s="9" t="s">
        <v>22</v>
      </c>
      <c r="G14" s="5" t="s">
        <v>246</v>
      </c>
      <c r="H14" s="5" t="s">
        <v>87</v>
      </c>
      <c r="I14" s="5" t="s">
        <v>25</v>
      </c>
      <c r="J14" s="5">
        <v>4267</v>
      </c>
      <c r="K14" s="34" t="s">
        <v>247</v>
      </c>
      <c r="L14" s="12" t="s">
        <v>248</v>
      </c>
      <c r="M14" s="17"/>
      <c r="N14" s="17"/>
      <c r="O14" s="17"/>
      <c r="P14" s="17"/>
      <c r="Q14" s="17"/>
      <c r="R14" s="17"/>
      <c r="S14" s="17"/>
      <c r="T14" s="17"/>
      <c r="U14" s="17"/>
      <c r="V14" s="17"/>
      <c r="W14" s="17"/>
      <c r="X14" s="17"/>
      <c r="Y14" s="17"/>
      <c r="Z14" s="17"/>
      <c r="AA14" s="17"/>
      <c r="AB14" s="17"/>
    </row>
    <row r="15" spans="1:28" ht="14.4">
      <c r="A15" s="5" t="s">
        <v>244</v>
      </c>
      <c r="B15" s="6">
        <v>43276</v>
      </c>
      <c r="C15" s="7"/>
      <c r="D15" s="7" t="s">
        <v>249</v>
      </c>
      <c r="E15" s="5">
        <v>304</v>
      </c>
      <c r="F15" s="9" t="s">
        <v>22</v>
      </c>
      <c r="G15" s="5" t="s">
        <v>250</v>
      </c>
      <c r="H15" s="5" t="s">
        <v>14</v>
      </c>
      <c r="I15" s="5" t="s">
        <v>25</v>
      </c>
      <c r="J15" s="5">
        <v>4283</v>
      </c>
      <c r="K15" s="34" t="s">
        <v>251</v>
      </c>
      <c r="L15" s="12" t="s">
        <v>252</v>
      </c>
      <c r="M15" s="17"/>
      <c r="N15" s="17"/>
      <c r="O15" s="17"/>
      <c r="P15" s="17"/>
      <c r="Q15" s="17"/>
      <c r="R15" s="17"/>
      <c r="S15" s="17"/>
      <c r="T15" s="17"/>
      <c r="U15" s="17"/>
      <c r="V15" s="17"/>
      <c r="W15" s="17"/>
      <c r="X15" s="17"/>
      <c r="Y15" s="17"/>
      <c r="Z15" s="17"/>
      <c r="AA15" s="17"/>
      <c r="AB15" s="17"/>
    </row>
    <row r="16" spans="1:28" ht="14.4">
      <c r="A16" s="8" t="s">
        <v>253</v>
      </c>
      <c r="B16" s="31">
        <v>43276</v>
      </c>
      <c r="C16" s="32"/>
      <c r="D16" s="32" t="s">
        <v>254</v>
      </c>
      <c r="E16" s="8">
        <v>304</v>
      </c>
      <c r="F16" s="33" t="s">
        <v>22</v>
      </c>
      <c r="G16" s="8"/>
      <c r="H16" s="8"/>
      <c r="I16" s="8"/>
      <c r="J16" s="8"/>
      <c r="K16" s="34" t="s">
        <v>255</v>
      </c>
      <c r="L16" s="34"/>
      <c r="M16" s="35"/>
      <c r="N16" s="35"/>
      <c r="O16" s="35"/>
      <c r="P16" s="35"/>
      <c r="Q16" s="35"/>
      <c r="R16" s="35"/>
      <c r="S16" s="35"/>
      <c r="T16" s="35"/>
      <c r="U16" s="35"/>
      <c r="V16" s="35"/>
      <c r="W16" s="35"/>
      <c r="X16" s="35"/>
      <c r="Y16" s="35"/>
      <c r="Z16" s="35"/>
      <c r="AA16" s="35"/>
      <c r="AB16" s="35"/>
    </row>
    <row r="17" spans="1:28" ht="14.4">
      <c r="A17" s="5" t="s">
        <v>256</v>
      </c>
      <c r="B17" s="6">
        <v>43278</v>
      </c>
      <c r="C17" s="7"/>
      <c r="D17" s="7" t="s">
        <v>128</v>
      </c>
      <c r="E17" s="5">
        <v>382</v>
      </c>
      <c r="F17" s="5" t="s">
        <v>257</v>
      </c>
      <c r="G17" s="5" t="s">
        <v>258</v>
      </c>
      <c r="H17" s="5" t="s">
        <v>14</v>
      </c>
      <c r="I17" s="5" t="s">
        <v>25</v>
      </c>
      <c r="J17" s="5">
        <v>3896</v>
      </c>
      <c r="K17" s="34" t="s">
        <v>259</v>
      </c>
      <c r="L17" s="12" t="s">
        <v>260</v>
      </c>
      <c r="M17" s="17"/>
      <c r="N17" s="17"/>
      <c r="O17" s="17"/>
      <c r="P17" s="17"/>
      <c r="Q17" s="17"/>
      <c r="R17" s="17"/>
      <c r="S17" s="17"/>
      <c r="T17" s="17"/>
      <c r="U17" s="17"/>
      <c r="V17" s="17"/>
      <c r="W17" s="17"/>
      <c r="X17" s="17"/>
      <c r="Y17" s="17"/>
      <c r="Z17" s="17"/>
      <c r="AA17" s="17"/>
      <c r="AB17" s="17"/>
    </row>
    <row r="18" spans="1:28" ht="14.4">
      <c r="A18" s="5" t="s">
        <v>256</v>
      </c>
      <c r="B18" s="6">
        <v>43278</v>
      </c>
      <c r="C18" s="7"/>
      <c r="D18" s="7" t="s">
        <v>21</v>
      </c>
      <c r="E18" s="5">
        <v>382</v>
      </c>
      <c r="F18" s="5" t="s">
        <v>257</v>
      </c>
      <c r="G18" s="5" t="s">
        <v>267</v>
      </c>
      <c r="H18" s="18" t="s">
        <v>132</v>
      </c>
      <c r="I18" s="5" t="s">
        <v>25</v>
      </c>
      <c r="J18" s="5">
        <v>4366</v>
      </c>
      <c r="K18" s="34" t="s">
        <v>268</v>
      </c>
      <c r="L18" s="34" t="s">
        <v>269</v>
      </c>
      <c r="M18" s="17"/>
      <c r="N18" s="17"/>
      <c r="O18" s="17"/>
      <c r="P18" s="17"/>
      <c r="Q18" s="17"/>
      <c r="R18" s="17"/>
      <c r="S18" s="17"/>
      <c r="T18" s="17"/>
      <c r="U18" s="17"/>
      <c r="V18" s="17"/>
      <c r="W18" s="17"/>
      <c r="X18" s="17"/>
      <c r="Y18" s="17"/>
      <c r="Z18" s="17"/>
      <c r="AA18" s="17"/>
      <c r="AB18" s="17"/>
    </row>
    <row r="19" spans="1:28" ht="14.4">
      <c r="A19" s="5" t="s">
        <v>256</v>
      </c>
      <c r="B19" s="6">
        <v>43278</v>
      </c>
      <c r="C19" s="7"/>
      <c r="D19" s="7" t="s">
        <v>79</v>
      </c>
      <c r="E19" s="5">
        <v>382</v>
      </c>
      <c r="F19" s="5" t="s">
        <v>257</v>
      </c>
      <c r="G19" s="5" t="s">
        <v>264</v>
      </c>
      <c r="H19" s="5" t="s">
        <v>14</v>
      </c>
      <c r="I19" s="5" t="s">
        <v>25</v>
      </c>
      <c r="J19" s="5">
        <v>4126</v>
      </c>
      <c r="K19" s="34" t="s">
        <v>265</v>
      </c>
      <c r="L19" s="12" t="s">
        <v>266</v>
      </c>
      <c r="M19" s="17"/>
      <c r="N19" s="17"/>
      <c r="O19" s="17"/>
      <c r="P19" s="17"/>
      <c r="Q19" s="17"/>
      <c r="R19" s="17"/>
      <c r="S19" s="17"/>
      <c r="T19" s="17"/>
      <c r="U19" s="17"/>
      <c r="V19" s="17"/>
      <c r="W19" s="17"/>
      <c r="X19" s="17"/>
      <c r="Y19" s="17"/>
      <c r="Z19" s="17"/>
      <c r="AA19" s="17"/>
      <c r="AB19" s="17"/>
    </row>
    <row r="20" spans="1:28" ht="14.4">
      <c r="A20" s="5" t="s">
        <v>256</v>
      </c>
      <c r="B20" s="6">
        <v>43278</v>
      </c>
      <c r="C20" s="7"/>
      <c r="D20" s="7" t="s">
        <v>99</v>
      </c>
      <c r="E20" s="5">
        <v>382</v>
      </c>
      <c r="F20" s="5" t="s">
        <v>257</v>
      </c>
      <c r="G20" s="5" t="s">
        <v>261</v>
      </c>
      <c r="H20" s="5" t="s">
        <v>14</v>
      </c>
      <c r="I20" s="5" t="s">
        <v>25</v>
      </c>
      <c r="J20" s="5">
        <v>4029</v>
      </c>
      <c r="K20" s="34" t="s">
        <v>262</v>
      </c>
      <c r="L20" s="12" t="s">
        <v>263</v>
      </c>
      <c r="M20" s="17"/>
      <c r="N20" s="17"/>
      <c r="O20" s="17"/>
      <c r="P20" s="17"/>
      <c r="Q20" s="17"/>
      <c r="R20" s="17"/>
      <c r="S20" s="17"/>
      <c r="T20" s="17"/>
      <c r="U20" s="17"/>
      <c r="V20" s="17"/>
      <c r="W20" s="17"/>
      <c r="X20" s="17"/>
      <c r="Y20" s="17"/>
      <c r="Z20" s="17"/>
      <c r="AA20" s="17"/>
      <c r="AB20" s="17"/>
    </row>
    <row r="21" spans="1:28" ht="14.4">
      <c r="A21" s="5" t="s">
        <v>270</v>
      </c>
      <c r="B21" s="6">
        <v>43278</v>
      </c>
      <c r="C21" s="7"/>
      <c r="D21" s="7" t="s">
        <v>199</v>
      </c>
      <c r="E21" s="5">
        <v>382</v>
      </c>
      <c r="F21" s="5" t="s">
        <v>271</v>
      </c>
      <c r="G21" s="36" t="s">
        <v>257</v>
      </c>
      <c r="H21" s="37" t="s">
        <v>87</v>
      </c>
      <c r="I21" s="5" t="s">
        <v>25</v>
      </c>
      <c r="J21" s="5">
        <v>3969</v>
      </c>
      <c r="K21" s="34" t="s">
        <v>272</v>
      </c>
      <c r="L21" s="12" t="s">
        <v>273</v>
      </c>
      <c r="M21" s="17"/>
      <c r="N21" s="17"/>
      <c r="O21" s="17"/>
      <c r="P21" s="17"/>
      <c r="Q21" s="17"/>
      <c r="R21" s="17"/>
      <c r="S21" s="17"/>
      <c r="T21" s="17"/>
      <c r="U21" s="17"/>
      <c r="V21" s="17"/>
      <c r="W21" s="17"/>
      <c r="X21" s="17"/>
      <c r="Y21" s="17"/>
      <c r="Z21" s="17"/>
      <c r="AA21" s="17"/>
      <c r="AB21" s="17"/>
    </row>
    <row r="22" spans="1:28" ht="14.4">
      <c r="A22" s="5" t="s">
        <v>270</v>
      </c>
      <c r="B22" s="6">
        <v>43278</v>
      </c>
      <c r="C22" s="7"/>
      <c r="D22" s="7" t="s">
        <v>206</v>
      </c>
      <c r="E22" s="5">
        <v>382</v>
      </c>
      <c r="F22" s="5" t="s">
        <v>271</v>
      </c>
      <c r="G22" s="5" t="s">
        <v>274</v>
      </c>
      <c r="H22" s="18" t="s">
        <v>132</v>
      </c>
      <c r="I22" s="5" t="s">
        <v>25</v>
      </c>
      <c r="J22" s="5">
        <v>4168</v>
      </c>
      <c r="K22" s="8" t="s">
        <v>275</v>
      </c>
      <c r="L22" s="20" t="s">
        <v>276</v>
      </c>
      <c r="M22" s="17"/>
      <c r="N22" s="17"/>
      <c r="O22" s="17"/>
      <c r="P22" s="17"/>
      <c r="Q22" s="17"/>
      <c r="R22" s="17"/>
      <c r="S22" s="17"/>
      <c r="T22" s="17"/>
      <c r="U22" s="17"/>
      <c r="V22" s="17"/>
      <c r="W22" s="17"/>
      <c r="X22" s="17"/>
      <c r="Y22" s="17"/>
      <c r="Z22" s="17"/>
      <c r="AA22" s="17"/>
      <c r="AB22" s="17"/>
    </row>
    <row r="23" spans="1:28" ht="14.4">
      <c r="A23" s="5" t="s">
        <v>270</v>
      </c>
      <c r="B23" s="6">
        <v>43278</v>
      </c>
      <c r="C23" s="7"/>
      <c r="D23" s="7" t="s">
        <v>213</v>
      </c>
      <c r="E23" s="5">
        <v>382</v>
      </c>
      <c r="F23" s="5" t="s">
        <v>271</v>
      </c>
      <c r="G23" s="5" t="s">
        <v>277</v>
      </c>
      <c r="H23" s="5" t="s">
        <v>14</v>
      </c>
      <c r="I23" s="5" t="s">
        <v>25</v>
      </c>
      <c r="J23" s="5">
        <v>4295</v>
      </c>
      <c r="K23" s="34" t="s">
        <v>278</v>
      </c>
      <c r="L23" s="12" t="s">
        <v>279</v>
      </c>
      <c r="M23" s="17"/>
      <c r="N23" s="17"/>
      <c r="O23" s="17"/>
      <c r="P23" s="17"/>
      <c r="Q23" s="17"/>
      <c r="R23" s="17"/>
      <c r="S23" s="17"/>
      <c r="T23" s="17"/>
      <c r="U23" s="17"/>
      <c r="V23" s="17"/>
      <c r="W23" s="17"/>
      <c r="X23" s="17"/>
      <c r="Y23" s="17"/>
      <c r="Z23" s="17"/>
      <c r="AA23" s="17"/>
      <c r="AB23" s="17"/>
    </row>
    <row r="24" spans="1:28" ht="14.4">
      <c r="A24" s="5" t="s">
        <v>270</v>
      </c>
      <c r="B24" s="6">
        <v>43278</v>
      </c>
      <c r="C24" s="7"/>
      <c r="D24" s="7" t="s">
        <v>220</v>
      </c>
      <c r="E24" s="5">
        <v>382</v>
      </c>
      <c r="F24" s="5" t="s">
        <v>271</v>
      </c>
      <c r="G24" s="36" t="s">
        <v>280</v>
      </c>
      <c r="H24" s="5" t="s">
        <v>87</v>
      </c>
      <c r="I24" s="5" t="s">
        <v>25</v>
      </c>
      <c r="J24" s="5">
        <v>4315</v>
      </c>
      <c r="K24" s="34" t="s">
        <v>281</v>
      </c>
      <c r="L24" s="12" t="s">
        <v>282</v>
      </c>
      <c r="M24" s="17"/>
      <c r="N24" s="17"/>
      <c r="O24" s="17"/>
      <c r="P24" s="17"/>
      <c r="Q24" s="17"/>
      <c r="R24" s="17"/>
      <c r="S24" s="17"/>
      <c r="T24" s="17"/>
      <c r="U24" s="17"/>
      <c r="V24" s="17"/>
      <c r="W24" s="17"/>
      <c r="X24" s="17"/>
      <c r="Y24" s="17"/>
      <c r="Z24" s="17"/>
      <c r="AA24" s="17"/>
      <c r="AB24" s="17"/>
    </row>
    <row r="25" spans="1:28" ht="14.4">
      <c r="A25" s="5" t="s">
        <v>283</v>
      </c>
      <c r="B25" s="6">
        <v>43278</v>
      </c>
      <c r="C25" s="7"/>
      <c r="D25" s="7" t="s">
        <v>229</v>
      </c>
      <c r="E25" s="5">
        <v>382</v>
      </c>
      <c r="F25" s="5" t="s">
        <v>284</v>
      </c>
      <c r="G25" s="5" t="s">
        <v>294</v>
      </c>
      <c r="H25" s="5" t="s">
        <v>14</v>
      </c>
      <c r="I25" s="5" t="s">
        <v>78</v>
      </c>
      <c r="J25" s="5">
        <v>4322</v>
      </c>
      <c r="K25" s="34" t="s">
        <v>295</v>
      </c>
      <c r="L25" s="88" t="s">
        <v>296</v>
      </c>
      <c r="M25" s="17"/>
      <c r="N25" s="17"/>
      <c r="O25" s="17"/>
      <c r="P25" s="17"/>
      <c r="Q25" s="17"/>
      <c r="R25" s="17"/>
      <c r="S25" s="17"/>
      <c r="T25" s="17"/>
      <c r="U25" s="17"/>
      <c r="V25" s="17"/>
      <c r="W25" s="17"/>
      <c r="X25" s="17"/>
      <c r="Y25" s="17"/>
      <c r="Z25" s="17"/>
      <c r="AA25" s="17"/>
      <c r="AB25" s="17"/>
    </row>
    <row r="26" spans="1:28" ht="14.4">
      <c r="A26" s="5" t="s">
        <v>283</v>
      </c>
      <c r="B26" s="6">
        <v>43278</v>
      </c>
      <c r="C26" s="7"/>
      <c r="D26" s="7" t="s">
        <v>233</v>
      </c>
      <c r="E26" s="5">
        <v>382</v>
      </c>
      <c r="F26" s="5" t="s">
        <v>284</v>
      </c>
      <c r="G26" s="5" t="s">
        <v>285</v>
      </c>
      <c r="H26" s="18" t="s">
        <v>132</v>
      </c>
      <c r="I26" s="5" t="s">
        <v>36</v>
      </c>
      <c r="J26" s="5">
        <v>3903</v>
      </c>
      <c r="K26" s="8" t="s">
        <v>286</v>
      </c>
      <c r="L26" s="20" t="s">
        <v>287</v>
      </c>
      <c r="M26" s="17"/>
      <c r="N26" s="17"/>
      <c r="O26" s="17"/>
      <c r="P26" s="17"/>
      <c r="Q26" s="17"/>
      <c r="R26" s="17"/>
      <c r="S26" s="17"/>
      <c r="T26" s="17"/>
      <c r="U26" s="17"/>
      <c r="V26" s="17"/>
      <c r="W26" s="17"/>
      <c r="X26" s="17"/>
      <c r="Y26" s="17"/>
      <c r="Z26" s="17"/>
      <c r="AA26" s="17"/>
      <c r="AB26" s="17"/>
    </row>
    <row r="27" spans="1:28" ht="14.4">
      <c r="A27" s="5" t="s">
        <v>283</v>
      </c>
      <c r="B27" s="6">
        <v>43278</v>
      </c>
      <c r="C27" s="7"/>
      <c r="D27" s="7" t="s">
        <v>237</v>
      </c>
      <c r="E27" s="5">
        <v>382</v>
      </c>
      <c r="F27" s="5" t="s">
        <v>284</v>
      </c>
      <c r="G27" s="5" t="s">
        <v>288</v>
      </c>
      <c r="H27" s="18" t="s">
        <v>132</v>
      </c>
      <c r="I27" s="5" t="s">
        <v>36</v>
      </c>
      <c r="J27" s="5">
        <v>3904</v>
      </c>
      <c r="K27" s="8" t="s">
        <v>289</v>
      </c>
      <c r="L27" s="130" t="s">
        <v>290</v>
      </c>
      <c r="M27" s="17"/>
      <c r="N27" s="17"/>
      <c r="O27" s="17"/>
      <c r="P27" s="17"/>
      <c r="Q27" s="17"/>
      <c r="R27" s="17"/>
      <c r="S27" s="17"/>
      <c r="T27" s="17"/>
      <c r="U27" s="17"/>
      <c r="V27" s="17"/>
      <c r="W27" s="17"/>
      <c r="X27" s="17"/>
      <c r="Y27" s="17"/>
      <c r="Z27" s="17"/>
      <c r="AA27" s="17"/>
      <c r="AB27" s="17"/>
    </row>
    <row r="28" spans="1:28" ht="14.4">
      <c r="A28" s="5" t="s">
        <v>283</v>
      </c>
      <c r="B28" s="6">
        <v>43278</v>
      </c>
      <c r="C28" s="7"/>
      <c r="D28" s="7" t="s">
        <v>241</v>
      </c>
      <c r="E28" s="5">
        <v>382</v>
      </c>
      <c r="F28" s="5" t="s">
        <v>284</v>
      </c>
      <c r="G28" s="5" t="s">
        <v>291</v>
      </c>
      <c r="H28" s="5" t="s">
        <v>14</v>
      </c>
      <c r="I28" s="5" t="s">
        <v>36</v>
      </c>
      <c r="J28" s="5">
        <v>3966</v>
      </c>
      <c r="K28" s="34" t="s">
        <v>292</v>
      </c>
      <c r="L28" s="12" t="s">
        <v>293</v>
      </c>
      <c r="M28" s="17"/>
      <c r="N28" s="17"/>
      <c r="O28" s="17"/>
      <c r="P28" s="17"/>
      <c r="Q28" s="17"/>
      <c r="R28" s="17"/>
      <c r="S28" s="17"/>
      <c r="T28" s="17"/>
      <c r="U28" s="17"/>
      <c r="V28" s="17"/>
      <c r="W28" s="17"/>
      <c r="X28" s="17"/>
      <c r="Y28" s="17"/>
      <c r="Z28" s="17"/>
      <c r="AA28" s="17"/>
      <c r="AB28" s="17"/>
    </row>
    <row r="29" spans="1:28" ht="14.4">
      <c r="A29" s="5" t="s">
        <v>297</v>
      </c>
      <c r="B29" s="6">
        <v>43278</v>
      </c>
      <c r="C29" s="7"/>
      <c r="D29" s="7" t="s">
        <v>245</v>
      </c>
      <c r="E29" s="5">
        <v>382</v>
      </c>
      <c r="F29" s="5" t="s">
        <v>298</v>
      </c>
      <c r="G29" s="5" t="s">
        <v>299</v>
      </c>
      <c r="H29" s="5" t="s">
        <v>14</v>
      </c>
      <c r="I29" s="14" t="s">
        <v>36</v>
      </c>
      <c r="J29" s="5">
        <v>4101</v>
      </c>
      <c r="K29" s="34" t="s">
        <v>300</v>
      </c>
      <c r="L29" s="12" t="s">
        <v>301</v>
      </c>
      <c r="M29" s="17"/>
      <c r="N29" s="17"/>
      <c r="O29" s="17"/>
      <c r="P29" s="17"/>
      <c r="Q29" s="17"/>
      <c r="R29" s="17"/>
      <c r="S29" s="17"/>
      <c r="T29" s="17"/>
      <c r="U29" s="17"/>
      <c r="V29" s="17"/>
      <c r="W29" s="17"/>
      <c r="X29" s="17"/>
      <c r="Y29" s="17"/>
      <c r="Z29" s="17"/>
      <c r="AA29" s="17"/>
      <c r="AB29" s="17"/>
    </row>
    <row r="30" spans="1:28" ht="14.4">
      <c r="A30" s="5" t="s">
        <v>297</v>
      </c>
      <c r="B30" s="6">
        <v>43278</v>
      </c>
      <c r="C30" s="7"/>
      <c r="D30" s="7" t="s">
        <v>249</v>
      </c>
      <c r="E30" s="5">
        <v>382</v>
      </c>
      <c r="F30" s="5" t="s">
        <v>298</v>
      </c>
      <c r="G30" s="5" t="s">
        <v>302</v>
      </c>
      <c r="H30" s="5" t="s">
        <v>14</v>
      </c>
      <c r="I30" s="5" t="s">
        <v>36</v>
      </c>
      <c r="J30" s="5">
        <v>4281</v>
      </c>
      <c r="K30" s="34" t="s">
        <v>303</v>
      </c>
      <c r="L30" s="12" t="s">
        <v>304</v>
      </c>
      <c r="M30" s="17"/>
      <c r="N30" s="17"/>
      <c r="O30" s="17"/>
      <c r="P30" s="17"/>
      <c r="Q30" s="17"/>
      <c r="R30" s="17"/>
      <c r="S30" s="17"/>
      <c r="T30" s="17"/>
      <c r="U30" s="17"/>
      <c r="V30" s="17"/>
      <c r="W30" s="17"/>
      <c r="X30" s="17"/>
      <c r="Y30" s="17"/>
      <c r="Z30" s="17"/>
      <c r="AA30" s="17"/>
      <c r="AB30" s="17"/>
    </row>
    <row r="31" spans="1:28" ht="14.4">
      <c r="A31" s="5" t="s">
        <v>297</v>
      </c>
      <c r="B31" s="6">
        <v>43278</v>
      </c>
      <c r="C31" s="7"/>
      <c r="D31" s="7" t="s">
        <v>305</v>
      </c>
      <c r="E31" s="5">
        <v>382</v>
      </c>
      <c r="F31" s="5" t="s">
        <v>298</v>
      </c>
      <c r="G31" s="5" t="s">
        <v>306</v>
      </c>
      <c r="H31" s="5" t="s">
        <v>87</v>
      </c>
      <c r="I31" s="5" t="s">
        <v>25</v>
      </c>
      <c r="J31" s="5">
        <v>4326</v>
      </c>
      <c r="K31" s="34" t="s">
        <v>307</v>
      </c>
      <c r="L31" s="12" t="s">
        <v>308</v>
      </c>
      <c r="M31" s="17"/>
      <c r="N31" s="17"/>
      <c r="O31" s="17"/>
      <c r="P31" s="17"/>
      <c r="Q31" s="17"/>
      <c r="R31" s="17"/>
      <c r="S31" s="17"/>
      <c r="T31" s="17"/>
      <c r="U31" s="17"/>
      <c r="V31" s="17"/>
      <c r="W31" s="17"/>
      <c r="X31" s="17"/>
      <c r="Y31" s="17"/>
      <c r="Z31" s="17"/>
      <c r="AA31" s="17"/>
      <c r="AB31" s="17"/>
    </row>
    <row r="32" spans="1:28" ht="14.4">
      <c r="A32" s="8" t="s">
        <v>309</v>
      </c>
      <c r="B32" s="31">
        <v>43278</v>
      </c>
      <c r="C32" s="32"/>
      <c r="D32" s="32" t="s">
        <v>310</v>
      </c>
      <c r="E32" s="8">
        <v>382</v>
      </c>
      <c r="F32" s="8" t="s">
        <v>257</v>
      </c>
      <c r="H32" s="8"/>
      <c r="I32" s="8"/>
      <c r="J32" s="8"/>
      <c r="K32" s="34" t="s">
        <v>311</v>
      </c>
      <c r="L32" s="34"/>
      <c r="M32" s="35"/>
      <c r="N32" s="35"/>
      <c r="O32" s="35"/>
      <c r="P32" s="35"/>
      <c r="Q32" s="35"/>
      <c r="R32" s="35"/>
      <c r="S32" s="35"/>
      <c r="T32" s="35"/>
      <c r="U32" s="35"/>
      <c r="V32" s="35"/>
      <c r="W32" s="35"/>
      <c r="X32" s="35"/>
      <c r="Y32" s="35"/>
      <c r="Z32" s="35"/>
      <c r="AA32" s="35"/>
      <c r="AB32" s="35"/>
    </row>
    <row r="33" spans="1:28" ht="14.4">
      <c r="A33" s="5" t="s">
        <v>169</v>
      </c>
      <c r="B33" s="6">
        <v>43277</v>
      </c>
      <c r="C33" s="7">
        <v>1</v>
      </c>
      <c r="D33" s="7" t="s">
        <v>199</v>
      </c>
      <c r="E33" s="5">
        <v>382</v>
      </c>
      <c r="F33" s="5" t="s">
        <v>312</v>
      </c>
      <c r="G33" s="36" t="s">
        <v>230</v>
      </c>
      <c r="H33" s="5" t="s">
        <v>14</v>
      </c>
      <c r="I33" s="5" t="s">
        <v>36</v>
      </c>
      <c r="J33" s="5">
        <v>4214</v>
      </c>
      <c r="K33" s="34" t="s">
        <v>315</v>
      </c>
      <c r="L33" s="12" t="s">
        <v>316</v>
      </c>
      <c r="M33" s="17"/>
      <c r="N33" s="17"/>
      <c r="O33" s="17"/>
      <c r="P33" s="17"/>
      <c r="Q33" s="17"/>
      <c r="R33" s="17"/>
      <c r="S33" s="17"/>
      <c r="T33" s="17"/>
      <c r="U33" s="17"/>
      <c r="V33" s="17"/>
      <c r="W33" s="17"/>
      <c r="X33" s="17"/>
      <c r="Y33" s="17"/>
      <c r="Z33" s="17"/>
      <c r="AA33" s="17"/>
      <c r="AB33" s="17"/>
    </row>
    <row r="34" spans="1:28" ht="14.4">
      <c r="A34" s="5" t="s">
        <v>169</v>
      </c>
      <c r="B34" s="6">
        <v>43277</v>
      </c>
      <c r="C34" s="7">
        <v>2</v>
      </c>
      <c r="D34" s="7" t="s">
        <v>206</v>
      </c>
      <c r="E34" s="5">
        <v>382</v>
      </c>
      <c r="F34" s="5" t="s">
        <v>312</v>
      </c>
      <c r="G34" s="5" t="s">
        <v>320</v>
      </c>
      <c r="H34" s="5" t="s">
        <v>14</v>
      </c>
      <c r="I34" s="5" t="s">
        <v>25</v>
      </c>
      <c r="J34" s="5">
        <v>4358</v>
      </c>
      <c r="K34" s="34" t="s">
        <v>321</v>
      </c>
      <c r="L34" s="12" t="s">
        <v>322</v>
      </c>
      <c r="M34" s="17"/>
      <c r="N34" s="17"/>
      <c r="O34" s="17"/>
      <c r="P34" s="17"/>
      <c r="Q34" s="17"/>
      <c r="R34" s="17"/>
      <c r="S34" s="17"/>
      <c r="T34" s="17"/>
      <c r="U34" s="17"/>
      <c r="V34" s="17"/>
      <c r="W34" s="17"/>
      <c r="X34" s="17"/>
      <c r="Y34" s="17"/>
      <c r="Z34" s="17"/>
      <c r="AA34" s="17"/>
      <c r="AB34" s="17"/>
    </row>
    <row r="35" spans="1:28" ht="14.4">
      <c r="A35" s="5" t="s">
        <v>169</v>
      </c>
      <c r="B35" s="6">
        <v>43277</v>
      </c>
      <c r="C35" s="7">
        <v>3</v>
      </c>
      <c r="D35" s="7" t="s">
        <v>213</v>
      </c>
      <c r="E35" s="5">
        <v>382</v>
      </c>
      <c r="F35" s="5" t="s">
        <v>312</v>
      </c>
      <c r="G35" s="5" t="s">
        <v>246</v>
      </c>
      <c r="H35" s="5" t="s">
        <v>87</v>
      </c>
      <c r="I35" s="5" t="s">
        <v>25</v>
      </c>
      <c r="J35" s="5">
        <v>3968</v>
      </c>
      <c r="K35" s="34" t="s">
        <v>313</v>
      </c>
      <c r="L35" s="12" t="s">
        <v>314</v>
      </c>
      <c r="M35" s="17"/>
      <c r="N35" s="17"/>
      <c r="O35" s="17"/>
      <c r="P35" s="17"/>
      <c r="Q35" s="17"/>
      <c r="R35" s="17"/>
      <c r="S35" s="17"/>
      <c r="T35" s="17"/>
      <c r="U35" s="17"/>
      <c r="V35" s="17"/>
      <c r="W35" s="17"/>
      <c r="X35" s="17"/>
      <c r="Y35" s="17"/>
      <c r="Z35" s="17"/>
      <c r="AA35" s="17"/>
      <c r="AB35" s="17"/>
    </row>
    <row r="36" spans="1:28" ht="14.4">
      <c r="A36" s="21" t="s">
        <v>169</v>
      </c>
      <c r="B36" s="19">
        <v>43277</v>
      </c>
      <c r="C36" s="29">
        <v>4</v>
      </c>
      <c r="D36" s="7" t="s">
        <v>220</v>
      </c>
      <c r="E36" s="5">
        <v>382</v>
      </c>
      <c r="F36" s="5" t="s">
        <v>312</v>
      </c>
      <c r="G36" s="5" t="s">
        <v>317</v>
      </c>
      <c r="H36" s="5" t="s">
        <v>14</v>
      </c>
      <c r="I36" s="5" t="s">
        <v>25</v>
      </c>
      <c r="J36" s="5">
        <v>4243</v>
      </c>
      <c r="K36" s="34" t="s">
        <v>318</v>
      </c>
      <c r="L36" s="12" t="s">
        <v>319</v>
      </c>
      <c r="M36" s="17"/>
      <c r="N36" s="17"/>
      <c r="O36" s="17"/>
      <c r="P36" s="17"/>
      <c r="Q36" s="17"/>
      <c r="R36" s="17"/>
      <c r="S36" s="17"/>
      <c r="T36" s="17"/>
      <c r="U36" s="17"/>
      <c r="V36" s="17"/>
      <c r="W36" s="17"/>
      <c r="X36" s="17"/>
      <c r="Y36" s="17"/>
      <c r="Z36" s="17"/>
      <c r="AA36" s="17"/>
      <c r="AB36" s="17"/>
    </row>
    <row r="37" spans="1:28" ht="14.4">
      <c r="A37" s="5" t="s">
        <v>323</v>
      </c>
      <c r="B37" s="6">
        <v>43277</v>
      </c>
      <c r="C37" s="7">
        <v>8</v>
      </c>
      <c r="D37" s="7" t="s">
        <v>229</v>
      </c>
      <c r="E37" s="5">
        <v>382</v>
      </c>
      <c r="F37" s="5" t="s">
        <v>324</v>
      </c>
      <c r="G37" s="5" t="s">
        <v>334</v>
      </c>
      <c r="H37" s="5" t="s">
        <v>102</v>
      </c>
      <c r="I37" s="5" t="s">
        <v>36</v>
      </c>
      <c r="J37" s="5">
        <v>4302</v>
      </c>
      <c r="K37" s="34" t="s">
        <v>335</v>
      </c>
      <c r="L37" s="12" t="s">
        <v>336</v>
      </c>
      <c r="M37" s="17"/>
      <c r="N37" s="17"/>
      <c r="O37" s="17"/>
      <c r="P37" s="17"/>
      <c r="Q37" s="17"/>
      <c r="R37" s="17"/>
      <c r="S37" s="17"/>
      <c r="T37" s="17"/>
      <c r="U37" s="17"/>
      <c r="V37" s="17"/>
      <c r="W37" s="17"/>
      <c r="X37" s="17"/>
      <c r="Y37" s="17"/>
      <c r="Z37" s="17"/>
      <c r="AA37" s="17"/>
      <c r="AB37" s="17"/>
    </row>
    <row r="38" spans="1:28" ht="14.4">
      <c r="A38" s="5" t="s">
        <v>323</v>
      </c>
      <c r="B38" s="6">
        <v>43277</v>
      </c>
      <c r="C38" s="7">
        <v>6</v>
      </c>
      <c r="D38" s="7" t="s">
        <v>233</v>
      </c>
      <c r="E38" s="5">
        <v>382</v>
      </c>
      <c r="F38" s="5" t="s">
        <v>324</v>
      </c>
      <c r="G38" s="5" t="s">
        <v>328</v>
      </c>
      <c r="H38" s="5" t="s">
        <v>14</v>
      </c>
      <c r="I38" s="5" t="s">
        <v>36</v>
      </c>
      <c r="J38" s="5">
        <v>4018</v>
      </c>
      <c r="K38" s="34" t="s">
        <v>329</v>
      </c>
      <c r="L38" s="12" t="s">
        <v>330</v>
      </c>
      <c r="M38" s="17"/>
      <c r="N38" s="17"/>
      <c r="O38" s="17"/>
      <c r="P38" s="17"/>
      <c r="Q38" s="17"/>
      <c r="R38" s="17"/>
      <c r="S38" s="17"/>
      <c r="T38" s="17"/>
      <c r="U38" s="17"/>
      <c r="V38" s="17"/>
      <c r="W38" s="17"/>
      <c r="X38" s="17"/>
      <c r="Y38" s="17"/>
      <c r="Z38" s="17"/>
      <c r="AA38" s="17"/>
      <c r="AB38" s="17"/>
    </row>
    <row r="39" spans="1:28" ht="14.4">
      <c r="A39" s="5" t="s">
        <v>323</v>
      </c>
      <c r="B39" s="6">
        <v>43277</v>
      </c>
      <c r="C39" s="7">
        <v>7</v>
      </c>
      <c r="D39" s="7" t="s">
        <v>237</v>
      </c>
      <c r="E39" s="5">
        <v>382</v>
      </c>
      <c r="F39" s="5" t="s">
        <v>324</v>
      </c>
      <c r="G39" s="5" t="s">
        <v>325</v>
      </c>
      <c r="H39" s="5" t="s">
        <v>14</v>
      </c>
      <c r="I39" s="5" t="s">
        <v>78</v>
      </c>
      <c r="J39" s="5">
        <v>3990</v>
      </c>
      <c r="K39" s="34" t="s">
        <v>326</v>
      </c>
      <c r="L39" s="12" t="s">
        <v>327</v>
      </c>
      <c r="M39" s="17"/>
      <c r="N39" s="17"/>
      <c r="O39" s="17"/>
      <c r="P39" s="17"/>
      <c r="Q39" s="17"/>
      <c r="R39" s="17"/>
      <c r="S39" s="17"/>
      <c r="T39" s="17"/>
      <c r="U39" s="17"/>
      <c r="V39" s="17"/>
      <c r="W39" s="17"/>
      <c r="X39" s="17"/>
      <c r="Y39" s="17"/>
      <c r="Z39" s="17"/>
      <c r="AA39" s="17"/>
      <c r="AB39" s="17"/>
    </row>
    <row r="40" spans="1:28" ht="14.4">
      <c r="A40" s="5" t="s">
        <v>323</v>
      </c>
      <c r="B40" s="6">
        <v>43277</v>
      </c>
      <c r="C40" s="7">
        <v>5</v>
      </c>
      <c r="D40" s="7" t="s">
        <v>241</v>
      </c>
      <c r="E40" s="5">
        <v>382</v>
      </c>
      <c r="F40" s="5" t="s">
        <v>324</v>
      </c>
      <c r="G40" s="5" t="s">
        <v>331</v>
      </c>
      <c r="H40" s="5" t="s">
        <v>14</v>
      </c>
      <c r="I40" s="5" t="s">
        <v>36</v>
      </c>
      <c r="J40" s="5">
        <v>4188</v>
      </c>
      <c r="K40" s="34" t="s">
        <v>332</v>
      </c>
      <c r="L40" s="12" t="s">
        <v>333</v>
      </c>
      <c r="M40" s="17"/>
      <c r="N40" s="17"/>
      <c r="O40" s="17"/>
      <c r="P40" s="17"/>
      <c r="Q40" s="17"/>
      <c r="R40" s="17"/>
      <c r="S40" s="17"/>
      <c r="T40" s="17"/>
      <c r="U40" s="17"/>
      <c r="V40" s="17"/>
      <c r="W40" s="17"/>
      <c r="X40" s="17"/>
      <c r="Y40" s="17"/>
      <c r="Z40" s="17"/>
      <c r="AA40" s="17"/>
      <c r="AB40" s="17"/>
    </row>
    <row r="41" spans="1:28" ht="14.4">
      <c r="A41" s="5" t="s">
        <v>337</v>
      </c>
      <c r="B41" s="6">
        <v>43277</v>
      </c>
      <c r="C41" s="7">
        <v>9</v>
      </c>
      <c r="D41" s="7" t="s">
        <v>245</v>
      </c>
      <c r="E41" s="5">
        <v>382</v>
      </c>
      <c r="F41" s="5" t="s">
        <v>312</v>
      </c>
      <c r="G41" s="5" t="s">
        <v>346</v>
      </c>
      <c r="H41" s="5" t="s">
        <v>14</v>
      </c>
      <c r="I41" s="5" t="s">
        <v>36</v>
      </c>
      <c r="J41" s="5">
        <v>4112</v>
      </c>
      <c r="K41" s="34" t="s">
        <v>347</v>
      </c>
      <c r="L41" s="12" t="s">
        <v>348</v>
      </c>
      <c r="M41" s="17"/>
      <c r="N41" s="17"/>
      <c r="O41" s="17"/>
      <c r="P41" s="17"/>
      <c r="Q41" s="17"/>
      <c r="R41" s="17"/>
      <c r="S41" s="17"/>
      <c r="T41" s="17"/>
      <c r="U41" s="17"/>
      <c r="V41" s="17"/>
      <c r="W41" s="17"/>
      <c r="X41" s="17"/>
      <c r="Y41" s="17"/>
      <c r="Z41" s="17"/>
      <c r="AA41" s="17"/>
      <c r="AB41" s="17"/>
    </row>
    <row r="42" spans="1:28" ht="14.4">
      <c r="A42" s="5" t="s">
        <v>337</v>
      </c>
      <c r="B42" s="6">
        <v>43277</v>
      </c>
      <c r="C42" s="7">
        <v>10</v>
      </c>
      <c r="D42" s="7" t="s">
        <v>249</v>
      </c>
      <c r="E42" s="5">
        <v>382</v>
      </c>
      <c r="F42" s="5" t="s">
        <v>312</v>
      </c>
      <c r="G42" s="5" t="s">
        <v>349</v>
      </c>
      <c r="H42" s="5" t="s">
        <v>14</v>
      </c>
      <c r="I42" s="5" t="s">
        <v>25</v>
      </c>
      <c r="J42" s="5">
        <v>4137</v>
      </c>
      <c r="K42" s="34" t="s">
        <v>350</v>
      </c>
      <c r="L42" s="12" t="s">
        <v>351</v>
      </c>
      <c r="M42" s="17"/>
      <c r="N42" s="17"/>
      <c r="O42" s="17"/>
      <c r="P42" s="17"/>
      <c r="Q42" s="17"/>
      <c r="R42" s="17"/>
      <c r="S42" s="17"/>
      <c r="T42" s="17"/>
      <c r="U42" s="17"/>
      <c r="V42" s="17"/>
      <c r="W42" s="17"/>
      <c r="X42" s="17"/>
      <c r="Y42" s="17"/>
      <c r="Z42" s="17"/>
      <c r="AA42" s="17"/>
      <c r="AB42" s="17"/>
    </row>
    <row r="43" spans="1:28" ht="14.4">
      <c r="A43" s="5" t="s">
        <v>337</v>
      </c>
      <c r="B43" s="6">
        <v>43277</v>
      </c>
      <c r="C43" s="29">
        <v>11</v>
      </c>
      <c r="D43" s="7" t="s">
        <v>305</v>
      </c>
      <c r="E43" s="5">
        <v>382</v>
      </c>
      <c r="F43" s="5" t="s">
        <v>312</v>
      </c>
      <c r="G43" s="5" t="s">
        <v>342</v>
      </c>
      <c r="H43" s="5" t="s">
        <v>14</v>
      </c>
      <c r="I43" s="5" t="s">
        <v>25</v>
      </c>
      <c r="J43" s="5">
        <v>4052</v>
      </c>
      <c r="K43" s="34" t="s">
        <v>343</v>
      </c>
      <c r="L43" s="12" t="s">
        <v>344</v>
      </c>
      <c r="M43" s="17"/>
      <c r="N43" s="17"/>
      <c r="O43" s="17"/>
      <c r="P43" s="17"/>
      <c r="Q43" s="17"/>
      <c r="R43" s="17"/>
      <c r="S43" s="17"/>
      <c r="T43" s="17"/>
      <c r="U43" s="17"/>
      <c r="V43" s="17"/>
      <c r="W43" s="17"/>
      <c r="X43" s="17"/>
      <c r="Y43" s="17"/>
      <c r="Z43" s="17"/>
      <c r="AA43" s="17"/>
      <c r="AB43" s="17"/>
    </row>
    <row r="44" spans="1:28" ht="14.4">
      <c r="A44" s="21" t="s">
        <v>337</v>
      </c>
      <c r="B44" s="19">
        <v>43277</v>
      </c>
      <c r="C44" s="29">
        <v>12</v>
      </c>
      <c r="D44" s="7" t="s">
        <v>310</v>
      </c>
      <c r="E44" s="21">
        <v>382</v>
      </c>
      <c r="F44" s="5" t="s">
        <v>312</v>
      </c>
      <c r="G44" s="21" t="s">
        <v>338</v>
      </c>
      <c r="H44" s="21" t="s">
        <v>14</v>
      </c>
      <c r="I44" s="21" t="s">
        <v>25</v>
      </c>
      <c r="J44" s="21">
        <v>3929</v>
      </c>
      <c r="K44" s="34" t="s">
        <v>339</v>
      </c>
      <c r="L44" s="12" t="s">
        <v>341</v>
      </c>
      <c r="M44" s="17"/>
      <c r="N44" s="17"/>
      <c r="O44" s="17"/>
      <c r="P44" s="17"/>
      <c r="Q44" s="17"/>
      <c r="R44" s="17"/>
      <c r="S44" s="17"/>
      <c r="T44" s="17"/>
      <c r="U44" s="17"/>
      <c r="V44" s="17"/>
      <c r="W44" s="17"/>
      <c r="X44" s="17"/>
      <c r="Y44" s="17"/>
      <c r="Z44" s="17"/>
      <c r="AA44" s="17"/>
      <c r="AB44" s="17"/>
    </row>
    <row r="45" spans="1:28" ht="14.4">
      <c r="A45" s="21" t="s">
        <v>337</v>
      </c>
      <c r="B45" s="6">
        <v>43277</v>
      </c>
      <c r="C45" s="7">
        <v>13</v>
      </c>
      <c r="D45" s="7" t="s">
        <v>352</v>
      </c>
      <c r="E45" s="5">
        <v>382</v>
      </c>
      <c r="F45" s="5" t="s">
        <v>312</v>
      </c>
      <c r="G45" s="5" t="s">
        <v>353</v>
      </c>
      <c r="H45" s="5" t="s">
        <v>132</v>
      </c>
      <c r="I45" s="5" t="s">
        <v>25</v>
      </c>
      <c r="J45" s="5">
        <v>3894</v>
      </c>
      <c r="K45" s="8" t="s">
        <v>354</v>
      </c>
      <c r="L45" s="20" t="s">
        <v>355</v>
      </c>
      <c r="M45" s="17"/>
      <c r="N45" s="17"/>
      <c r="O45" s="17"/>
      <c r="P45" s="17"/>
      <c r="Q45" s="17"/>
      <c r="R45" s="17"/>
      <c r="S45" s="17"/>
      <c r="T45" s="17"/>
      <c r="U45" s="17"/>
      <c r="V45" s="17"/>
      <c r="W45" s="17"/>
      <c r="X45" s="17"/>
      <c r="Y45" s="17"/>
      <c r="Z45" s="17"/>
      <c r="AA45" s="17"/>
      <c r="AB45" s="17"/>
    </row>
    <row r="46" spans="1:28" ht="14.4">
      <c r="A46" s="5" t="s">
        <v>356</v>
      </c>
      <c r="B46" s="6">
        <v>43277</v>
      </c>
      <c r="C46" s="7"/>
      <c r="D46" s="7" t="s">
        <v>128</v>
      </c>
      <c r="E46" s="5">
        <v>304</v>
      </c>
      <c r="F46" s="5" t="s">
        <v>324</v>
      </c>
      <c r="G46" s="5" t="s">
        <v>367</v>
      </c>
      <c r="H46" s="5" t="s">
        <v>14</v>
      </c>
      <c r="I46" s="5" t="s">
        <v>25</v>
      </c>
      <c r="J46" s="5">
        <v>4325</v>
      </c>
      <c r="K46" s="34" t="s">
        <v>368</v>
      </c>
      <c r="L46" s="12" t="s">
        <v>369</v>
      </c>
      <c r="M46" s="17"/>
      <c r="N46" s="17"/>
      <c r="O46" s="17"/>
      <c r="P46" s="17"/>
      <c r="Q46" s="17"/>
      <c r="R46" s="17"/>
      <c r="S46" s="17"/>
      <c r="T46" s="17"/>
      <c r="U46" s="17"/>
      <c r="V46" s="17"/>
      <c r="W46" s="17"/>
      <c r="X46" s="17"/>
      <c r="Y46" s="17"/>
      <c r="Z46" s="17"/>
      <c r="AA46" s="17"/>
      <c r="AB46" s="17"/>
    </row>
    <row r="47" spans="1:28" ht="14.4">
      <c r="A47" s="21" t="s">
        <v>356</v>
      </c>
      <c r="B47" s="6">
        <v>43277</v>
      </c>
      <c r="C47" s="29"/>
      <c r="D47" s="29" t="s">
        <v>21</v>
      </c>
      <c r="E47" s="5">
        <v>304</v>
      </c>
      <c r="F47" s="5" t="s">
        <v>324</v>
      </c>
      <c r="G47" s="5" t="s">
        <v>359</v>
      </c>
      <c r="H47" s="5" t="s">
        <v>14</v>
      </c>
      <c r="I47" s="5" t="s">
        <v>36</v>
      </c>
      <c r="J47" s="5">
        <v>3899</v>
      </c>
      <c r="K47" s="34" t="s">
        <v>360</v>
      </c>
      <c r="L47" s="12" t="s">
        <v>361</v>
      </c>
      <c r="M47" s="17"/>
      <c r="N47" s="17"/>
      <c r="O47" s="17"/>
      <c r="P47" s="17"/>
      <c r="Q47" s="17"/>
      <c r="R47" s="17"/>
      <c r="S47" s="17"/>
      <c r="T47" s="17"/>
      <c r="U47" s="17"/>
      <c r="V47" s="17"/>
      <c r="W47" s="17"/>
      <c r="X47" s="17"/>
      <c r="Y47" s="17"/>
      <c r="Z47" s="17"/>
      <c r="AA47" s="17"/>
      <c r="AB47" s="17"/>
    </row>
    <row r="48" spans="1:28" ht="14.4">
      <c r="A48" s="5" t="s">
        <v>356</v>
      </c>
      <c r="B48" s="6">
        <v>43277</v>
      </c>
      <c r="C48" s="29"/>
      <c r="D48" s="29" t="s">
        <v>79</v>
      </c>
      <c r="E48" s="5">
        <v>304</v>
      </c>
      <c r="F48" s="5" t="s">
        <v>324</v>
      </c>
      <c r="G48" s="5" t="s">
        <v>362</v>
      </c>
      <c r="H48" s="18" t="s">
        <v>132</v>
      </c>
      <c r="I48" s="5" t="s">
        <v>25</v>
      </c>
      <c r="J48" s="5">
        <v>4305</v>
      </c>
      <c r="K48" s="34" t="s">
        <v>363</v>
      </c>
      <c r="L48" s="39" t="s">
        <v>364</v>
      </c>
      <c r="M48" s="17"/>
      <c r="N48" s="17"/>
      <c r="O48" s="17"/>
      <c r="P48" s="17"/>
      <c r="Q48" s="17"/>
      <c r="R48" s="17"/>
      <c r="S48" s="17"/>
      <c r="T48" s="17"/>
      <c r="U48" s="17"/>
      <c r="V48" s="17"/>
      <c r="W48" s="17"/>
      <c r="X48" s="17"/>
      <c r="Y48" s="17"/>
      <c r="Z48" s="17"/>
      <c r="AA48" s="17"/>
      <c r="AB48" s="17"/>
    </row>
    <row r="49" spans="1:28" ht="14.4">
      <c r="A49" s="5" t="s">
        <v>356</v>
      </c>
      <c r="B49" s="6">
        <v>43277</v>
      </c>
      <c r="C49" s="29"/>
      <c r="D49" s="29" t="s">
        <v>99</v>
      </c>
      <c r="E49" s="5">
        <v>304</v>
      </c>
      <c r="F49" s="5" t="s">
        <v>324</v>
      </c>
      <c r="G49" s="5" t="s">
        <v>334</v>
      </c>
      <c r="H49" s="5" t="s">
        <v>87</v>
      </c>
      <c r="I49" s="5" t="s">
        <v>36</v>
      </c>
      <c r="J49" s="5">
        <v>4309</v>
      </c>
      <c r="K49" s="34" t="s">
        <v>365</v>
      </c>
      <c r="L49" s="12" t="s">
        <v>366</v>
      </c>
      <c r="M49" s="17"/>
      <c r="N49" s="17"/>
      <c r="O49" s="17"/>
      <c r="P49" s="17"/>
      <c r="Q49" s="17"/>
      <c r="R49" s="17"/>
      <c r="S49" s="17"/>
      <c r="T49" s="17"/>
      <c r="U49" s="17"/>
      <c r="V49" s="17"/>
      <c r="W49" s="17"/>
      <c r="X49" s="17"/>
      <c r="Y49" s="17"/>
      <c r="Z49" s="17"/>
      <c r="AA49" s="17"/>
      <c r="AB49" s="17"/>
    </row>
    <row r="50" spans="1:28" ht="14.4">
      <c r="A50" s="5" t="s">
        <v>370</v>
      </c>
      <c r="B50" s="6">
        <v>43277</v>
      </c>
      <c r="C50" s="7"/>
      <c r="D50" s="7" t="s">
        <v>199</v>
      </c>
      <c r="E50" s="5">
        <v>304</v>
      </c>
      <c r="F50" s="5" t="s">
        <v>349</v>
      </c>
      <c r="G50" s="21" t="s">
        <v>374</v>
      </c>
      <c r="H50" s="5" t="s">
        <v>87</v>
      </c>
      <c r="I50" s="5" t="s">
        <v>25</v>
      </c>
      <c r="J50" s="5">
        <v>4323</v>
      </c>
      <c r="K50" s="34" t="s">
        <v>375</v>
      </c>
      <c r="L50" s="12" t="s">
        <v>376</v>
      </c>
      <c r="M50" s="17"/>
      <c r="N50" s="17"/>
      <c r="O50" s="17"/>
      <c r="P50" s="17"/>
      <c r="Q50" s="17"/>
      <c r="R50" s="17"/>
      <c r="S50" s="17"/>
      <c r="T50" s="17"/>
      <c r="U50" s="17"/>
      <c r="V50" s="17"/>
      <c r="W50" s="17"/>
      <c r="X50" s="17"/>
      <c r="Y50" s="17"/>
      <c r="Z50" s="17"/>
      <c r="AA50" s="17"/>
      <c r="AB50" s="17"/>
    </row>
    <row r="51" spans="1:28" ht="14.4">
      <c r="A51" s="5" t="s">
        <v>370</v>
      </c>
      <c r="B51" s="6">
        <v>43277</v>
      </c>
      <c r="C51" s="7"/>
      <c r="D51" s="7" t="s">
        <v>206</v>
      </c>
      <c r="E51" s="5">
        <v>304</v>
      </c>
      <c r="F51" s="5" t="s">
        <v>349</v>
      </c>
      <c r="G51" s="5" t="s">
        <v>371</v>
      </c>
      <c r="H51" s="5" t="s">
        <v>14</v>
      </c>
      <c r="I51" s="5" t="s">
        <v>25</v>
      </c>
      <c r="J51" s="5">
        <v>4314</v>
      </c>
      <c r="K51" s="34" t="s">
        <v>372</v>
      </c>
      <c r="L51" s="12" t="s">
        <v>373</v>
      </c>
      <c r="M51" s="17"/>
      <c r="N51" s="17"/>
      <c r="O51" s="17"/>
      <c r="P51" s="17"/>
      <c r="Q51" s="17"/>
      <c r="R51" s="17"/>
      <c r="S51" s="17"/>
      <c r="T51" s="17"/>
      <c r="U51" s="17"/>
      <c r="V51" s="17"/>
      <c r="W51" s="17"/>
      <c r="X51" s="17"/>
      <c r="Y51" s="17"/>
      <c r="Z51" s="17"/>
      <c r="AA51" s="17"/>
      <c r="AB51" s="17"/>
    </row>
    <row r="52" spans="1:28" ht="14.4">
      <c r="A52" s="5" t="s">
        <v>370</v>
      </c>
      <c r="B52" s="6">
        <v>43277</v>
      </c>
      <c r="C52" s="7"/>
      <c r="D52" s="7" t="s">
        <v>213</v>
      </c>
      <c r="E52" s="5">
        <v>304</v>
      </c>
      <c r="F52" s="5" t="s">
        <v>349</v>
      </c>
      <c r="G52" s="5" t="s">
        <v>374</v>
      </c>
      <c r="H52" s="5" t="s">
        <v>87</v>
      </c>
      <c r="I52" s="5" t="s">
        <v>25</v>
      </c>
      <c r="J52" s="5">
        <v>4347</v>
      </c>
      <c r="K52" s="34" t="s">
        <v>379</v>
      </c>
      <c r="L52" s="12" t="s">
        <v>380</v>
      </c>
      <c r="M52" s="17"/>
      <c r="N52" s="17"/>
      <c r="O52" s="17"/>
      <c r="P52" s="17"/>
      <c r="Q52" s="17"/>
      <c r="R52" s="17"/>
      <c r="S52" s="17"/>
      <c r="T52" s="17"/>
      <c r="U52" s="17"/>
      <c r="V52" s="17"/>
      <c r="W52" s="17"/>
      <c r="X52" s="17"/>
      <c r="Y52" s="17"/>
      <c r="Z52" s="17"/>
      <c r="AA52" s="17"/>
      <c r="AB52" s="17"/>
    </row>
    <row r="53" spans="1:28" ht="14.4">
      <c r="A53" s="5" t="s">
        <v>370</v>
      </c>
      <c r="B53" s="6">
        <v>43277</v>
      </c>
      <c r="C53" s="7"/>
      <c r="D53" s="7" t="s">
        <v>220</v>
      </c>
      <c r="E53" s="5">
        <v>304</v>
      </c>
      <c r="F53" s="5" t="s">
        <v>349</v>
      </c>
      <c r="G53" s="5" t="s">
        <v>374</v>
      </c>
      <c r="H53" s="5" t="s">
        <v>102</v>
      </c>
      <c r="I53" s="5" t="s">
        <v>25</v>
      </c>
      <c r="J53" s="5">
        <v>4346</v>
      </c>
      <c r="K53" s="34" t="s">
        <v>377</v>
      </c>
      <c r="L53" s="12" t="s">
        <v>378</v>
      </c>
      <c r="M53" s="17"/>
      <c r="N53" s="17"/>
      <c r="O53" s="17"/>
      <c r="P53" s="17"/>
      <c r="Q53" s="17"/>
      <c r="R53" s="17"/>
      <c r="S53" s="17"/>
      <c r="T53" s="17"/>
      <c r="U53" s="17"/>
      <c r="V53" s="17"/>
      <c r="W53" s="17"/>
      <c r="X53" s="17"/>
      <c r="Y53" s="17"/>
      <c r="Z53" s="17"/>
      <c r="AA53" s="17"/>
      <c r="AB53" s="17"/>
    </row>
    <row r="54" spans="1:28" ht="14.4">
      <c r="A54" s="5" t="s">
        <v>381</v>
      </c>
      <c r="B54" s="6">
        <v>43277</v>
      </c>
      <c r="C54" s="7"/>
      <c r="D54" s="7" t="s">
        <v>229</v>
      </c>
      <c r="E54" s="5">
        <v>304</v>
      </c>
      <c r="F54" s="5" t="s">
        <v>349</v>
      </c>
      <c r="G54" s="5" t="s">
        <v>391</v>
      </c>
      <c r="H54" s="5" t="s">
        <v>14</v>
      </c>
      <c r="I54" s="5" t="s">
        <v>25</v>
      </c>
      <c r="J54" s="5">
        <v>4285</v>
      </c>
      <c r="K54" s="34" t="s">
        <v>392</v>
      </c>
      <c r="L54" s="12" t="s">
        <v>393</v>
      </c>
      <c r="M54" s="17"/>
      <c r="N54" s="17"/>
      <c r="O54" s="17"/>
      <c r="P54" s="17"/>
      <c r="Q54" s="17"/>
      <c r="R54" s="17"/>
      <c r="S54" s="17"/>
      <c r="T54" s="17"/>
      <c r="U54" s="17"/>
      <c r="V54" s="17"/>
      <c r="W54" s="17"/>
      <c r="X54" s="17"/>
      <c r="Y54" s="17"/>
      <c r="Z54" s="17"/>
      <c r="AA54" s="17"/>
      <c r="AB54" s="17"/>
    </row>
    <row r="55" spans="1:28" ht="14.4">
      <c r="A55" s="5" t="s">
        <v>381</v>
      </c>
      <c r="B55" s="6">
        <v>43277</v>
      </c>
      <c r="C55" s="7"/>
      <c r="D55" s="7" t="s">
        <v>233</v>
      </c>
      <c r="E55" s="5">
        <v>304</v>
      </c>
      <c r="F55" s="5" t="s">
        <v>349</v>
      </c>
      <c r="G55" s="5" t="s">
        <v>382</v>
      </c>
      <c r="H55" s="5" t="s">
        <v>14</v>
      </c>
      <c r="I55" s="5" t="s">
        <v>25</v>
      </c>
      <c r="J55" s="5">
        <v>3983</v>
      </c>
      <c r="K55" s="34" t="s">
        <v>383</v>
      </c>
      <c r="L55" s="12" t="s">
        <v>384</v>
      </c>
      <c r="M55" s="17"/>
      <c r="N55" s="17"/>
      <c r="O55" s="17"/>
      <c r="P55" s="17"/>
      <c r="Q55" s="17"/>
      <c r="R55" s="17"/>
      <c r="S55" s="17"/>
      <c r="T55" s="17"/>
      <c r="U55" s="17"/>
      <c r="V55" s="17"/>
      <c r="W55" s="17"/>
      <c r="X55" s="17"/>
      <c r="Y55" s="17"/>
      <c r="Z55" s="17"/>
      <c r="AA55" s="17"/>
      <c r="AB55" s="17"/>
    </row>
    <row r="56" spans="1:28" ht="14.4">
      <c r="A56" s="5" t="s">
        <v>381</v>
      </c>
      <c r="B56" s="6">
        <v>43277</v>
      </c>
      <c r="C56" s="7"/>
      <c r="D56" s="7" t="s">
        <v>237</v>
      </c>
      <c r="E56" s="5">
        <v>304</v>
      </c>
      <c r="F56" s="5" t="s">
        <v>349</v>
      </c>
      <c r="G56" s="5" t="s">
        <v>388</v>
      </c>
      <c r="H56" s="5" t="s">
        <v>14</v>
      </c>
      <c r="I56" s="5" t="s">
        <v>25</v>
      </c>
      <c r="J56" s="5">
        <v>4244</v>
      </c>
      <c r="K56" s="34" t="s">
        <v>389</v>
      </c>
      <c r="L56" s="12" t="s">
        <v>390</v>
      </c>
      <c r="M56" s="17"/>
      <c r="N56" s="17"/>
      <c r="O56" s="17"/>
      <c r="P56" s="17"/>
      <c r="Q56" s="17"/>
      <c r="R56" s="17"/>
      <c r="S56" s="17"/>
      <c r="T56" s="17"/>
      <c r="U56" s="17"/>
      <c r="V56" s="17"/>
      <c r="W56" s="17"/>
      <c r="X56" s="17"/>
      <c r="Y56" s="17"/>
      <c r="Z56" s="17"/>
      <c r="AA56" s="17"/>
      <c r="AB56" s="17"/>
    </row>
    <row r="57" spans="1:28" ht="14.4">
      <c r="A57" s="5" t="s">
        <v>381</v>
      </c>
      <c r="B57" s="6">
        <v>43277</v>
      </c>
      <c r="C57" s="7"/>
      <c r="D57" s="7" t="s">
        <v>241</v>
      </c>
      <c r="E57" s="5">
        <v>304</v>
      </c>
      <c r="F57" s="5" t="s">
        <v>349</v>
      </c>
      <c r="G57" s="5" t="s">
        <v>385</v>
      </c>
      <c r="H57" s="5" t="s">
        <v>14</v>
      </c>
      <c r="I57" s="5" t="s">
        <v>25</v>
      </c>
      <c r="J57" s="5">
        <v>4050</v>
      </c>
      <c r="K57" s="34" t="s">
        <v>386</v>
      </c>
      <c r="L57" s="12" t="s">
        <v>387</v>
      </c>
      <c r="M57" s="17"/>
      <c r="N57" s="17"/>
      <c r="O57" s="17"/>
      <c r="P57" s="17"/>
      <c r="Q57" s="17"/>
      <c r="R57" s="17"/>
      <c r="S57" s="17"/>
      <c r="T57" s="17"/>
      <c r="U57" s="17"/>
      <c r="V57" s="17"/>
      <c r="W57" s="17"/>
      <c r="X57" s="17"/>
      <c r="Y57" s="17"/>
      <c r="Z57" s="17"/>
      <c r="AA57" s="17"/>
      <c r="AB57" s="17"/>
    </row>
    <row r="58" spans="1:28" ht="14.4">
      <c r="A58" s="5" t="s">
        <v>394</v>
      </c>
      <c r="B58" s="6">
        <v>43277</v>
      </c>
      <c r="C58" s="7"/>
      <c r="D58" s="7" t="s">
        <v>245</v>
      </c>
      <c r="E58" s="5">
        <v>304</v>
      </c>
      <c r="F58" s="5" t="s">
        <v>324</v>
      </c>
      <c r="G58" s="5" t="s">
        <v>395</v>
      </c>
      <c r="H58" s="5" t="s">
        <v>87</v>
      </c>
      <c r="I58" s="5" t="s">
        <v>25</v>
      </c>
      <c r="J58" s="5">
        <v>4070</v>
      </c>
      <c r="K58" s="34" t="s">
        <v>396</v>
      </c>
      <c r="L58" s="12" t="s">
        <v>397</v>
      </c>
      <c r="M58" s="17"/>
      <c r="N58" s="17"/>
      <c r="O58" s="17"/>
      <c r="P58" s="17"/>
      <c r="Q58" s="17"/>
      <c r="R58" s="17"/>
      <c r="S58" s="17"/>
      <c r="T58" s="17"/>
      <c r="U58" s="17"/>
      <c r="V58" s="17"/>
      <c r="W58" s="17"/>
      <c r="X58" s="17"/>
      <c r="Y58" s="17"/>
      <c r="Z58" s="17"/>
      <c r="AA58" s="17"/>
      <c r="AB58" s="17"/>
    </row>
    <row r="59" spans="1:28" ht="14.4">
      <c r="A59" s="5" t="s">
        <v>394</v>
      </c>
      <c r="B59" s="6">
        <v>43277</v>
      </c>
      <c r="C59" s="7"/>
      <c r="D59" s="7" t="s">
        <v>249</v>
      </c>
      <c r="E59" s="5">
        <v>304</v>
      </c>
      <c r="F59" s="5" t="s">
        <v>324</v>
      </c>
      <c r="G59" s="5" t="s">
        <v>398</v>
      </c>
      <c r="H59" s="5" t="s">
        <v>14</v>
      </c>
      <c r="I59" s="5" t="s">
        <v>25</v>
      </c>
      <c r="J59" s="5">
        <v>4141</v>
      </c>
      <c r="K59" s="34" t="s">
        <v>399</v>
      </c>
      <c r="L59" s="12" t="s">
        <v>400</v>
      </c>
      <c r="M59" s="17"/>
      <c r="N59" s="17"/>
      <c r="O59" s="17"/>
      <c r="P59" s="17"/>
      <c r="Q59" s="17"/>
      <c r="R59" s="17"/>
      <c r="S59" s="17"/>
      <c r="T59" s="17"/>
      <c r="U59" s="17"/>
      <c r="V59" s="17"/>
      <c r="W59" s="17"/>
      <c r="X59" s="17"/>
      <c r="Y59" s="17"/>
      <c r="Z59" s="17"/>
      <c r="AA59" s="17"/>
      <c r="AB59" s="17"/>
    </row>
    <row r="60" spans="1:28" ht="14.4">
      <c r="A60" s="5" t="s">
        <v>394</v>
      </c>
      <c r="B60" s="6">
        <v>43277</v>
      </c>
      <c r="C60" s="7"/>
      <c r="D60" s="7" t="s">
        <v>305</v>
      </c>
      <c r="E60" s="5">
        <v>304</v>
      </c>
      <c r="F60" s="5" t="s">
        <v>324</v>
      </c>
      <c r="G60" s="5" t="s">
        <v>401</v>
      </c>
      <c r="H60" s="5" t="s">
        <v>14</v>
      </c>
      <c r="I60" s="5" t="s">
        <v>25</v>
      </c>
      <c r="J60" s="5">
        <v>4233</v>
      </c>
      <c r="K60" s="34" t="s">
        <v>402</v>
      </c>
      <c r="L60" s="12" t="s">
        <v>403</v>
      </c>
      <c r="M60" s="17"/>
      <c r="N60" s="17"/>
      <c r="O60" s="17"/>
      <c r="P60" s="17"/>
      <c r="Q60" s="17"/>
      <c r="R60" s="17"/>
      <c r="S60" s="17"/>
      <c r="T60" s="17"/>
      <c r="U60" s="17"/>
      <c r="V60" s="17"/>
      <c r="W60" s="17"/>
      <c r="X60" s="17"/>
      <c r="Y60" s="17"/>
      <c r="Z60" s="17"/>
      <c r="AA60" s="17"/>
      <c r="AB60" s="17"/>
    </row>
    <row r="61" spans="1:28" ht="17.25" customHeight="1">
      <c r="A61" s="8" t="s">
        <v>404</v>
      </c>
      <c r="B61" s="31">
        <v>43277</v>
      </c>
      <c r="C61" s="32"/>
      <c r="D61" s="32" t="s">
        <v>310</v>
      </c>
      <c r="E61" s="8">
        <v>304</v>
      </c>
      <c r="F61" s="8" t="s">
        <v>324</v>
      </c>
      <c r="G61" s="8"/>
      <c r="H61" s="8"/>
      <c r="I61" s="8"/>
      <c r="J61" s="8"/>
      <c r="K61" s="34" t="s">
        <v>405</v>
      </c>
      <c r="L61" s="34"/>
      <c r="M61" s="35"/>
      <c r="N61" s="35"/>
      <c r="O61" s="35"/>
      <c r="P61" s="35"/>
      <c r="Q61" s="35"/>
      <c r="R61" s="35"/>
      <c r="S61" s="35"/>
      <c r="T61" s="35"/>
      <c r="U61" s="35"/>
      <c r="V61" s="35"/>
      <c r="W61" s="35"/>
      <c r="X61" s="35"/>
      <c r="Y61" s="35"/>
      <c r="Z61" s="35"/>
      <c r="AA61" s="35"/>
      <c r="AB61" s="35"/>
    </row>
    <row r="62" spans="1:28" ht="17.25" customHeight="1">
      <c r="A62" s="21" t="s">
        <v>406</v>
      </c>
      <c r="B62" s="6">
        <v>43278</v>
      </c>
      <c r="C62" s="7"/>
      <c r="D62" s="7" t="s">
        <v>128</v>
      </c>
      <c r="E62" s="5">
        <v>304</v>
      </c>
      <c r="F62" s="5" t="s">
        <v>407</v>
      </c>
      <c r="G62" s="5" t="s">
        <v>417</v>
      </c>
      <c r="H62" s="5" t="s">
        <v>102</v>
      </c>
      <c r="I62" s="5" t="s">
        <v>25</v>
      </c>
      <c r="J62" s="5">
        <v>4248</v>
      </c>
      <c r="K62" s="34" t="s">
        <v>418</v>
      </c>
      <c r="L62" s="12" t="s">
        <v>425</v>
      </c>
      <c r="M62" s="17"/>
      <c r="N62" s="17"/>
      <c r="O62" s="17"/>
      <c r="P62" s="17"/>
      <c r="Q62" s="17"/>
      <c r="R62" s="17"/>
      <c r="S62" s="17"/>
      <c r="T62" s="17"/>
      <c r="U62" s="17"/>
      <c r="V62" s="17"/>
      <c r="W62" s="17"/>
      <c r="X62" s="17"/>
      <c r="Y62" s="17"/>
      <c r="Z62" s="17"/>
      <c r="AA62" s="17"/>
      <c r="AB62" s="17"/>
    </row>
    <row r="63" spans="1:28" ht="14.4">
      <c r="A63" s="5" t="s">
        <v>406</v>
      </c>
      <c r="B63" s="6">
        <v>43278</v>
      </c>
      <c r="C63" s="7"/>
      <c r="D63" s="7" t="s">
        <v>21</v>
      </c>
      <c r="E63" s="5">
        <v>304</v>
      </c>
      <c r="F63" s="5" t="s">
        <v>407</v>
      </c>
      <c r="G63" s="5" t="s">
        <v>408</v>
      </c>
      <c r="H63" s="5" t="s">
        <v>14</v>
      </c>
      <c r="I63" s="5" t="s">
        <v>25</v>
      </c>
      <c r="J63" s="5">
        <v>3959</v>
      </c>
      <c r="K63" s="34" t="s">
        <v>409</v>
      </c>
      <c r="L63" s="12" t="s">
        <v>410</v>
      </c>
      <c r="M63" s="17"/>
      <c r="N63" s="17"/>
      <c r="O63" s="17"/>
      <c r="P63" s="17"/>
      <c r="Q63" s="17"/>
      <c r="R63" s="17"/>
      <c r="S63" s="17"/>
      <c r="T63" s="17"/>
      <c r="U63" s="17"/>
      <c r="V63" s="17"/>
      <c r="W63" s="17"/>
      <c r="X63" s="17"/>
      <c r="Y63" s="17"/>
      <c r="Z63" s="17"/>
      <c r="AA63" s="17"/>
      <c r="AB63" s="17"/>
    </row>
    <row r="64" spans="1:28" ht="14.4">
      <c r="A64" s="5" t="s">
        <v>406</v>
      </c>
      <c r="B64" s="6">
        <v>43278</v>
      </c>
      <c r="C64" s="7"/>
      <c r="D64" s="7" t="s">
        <v>79</v>
      </c>
      <c r="E64" s="5">
        <v>304</v>
      </c>
      <c r="F64" s="5" t="s">
        <v>407</v>
      </c>
      <c r="G64" s="5" t="s">
        <v>29</v>
      </c>
      <c r="H64" s="5" t="s">
        <v>14</v>
      </c>
      <c r="I64" s="5" t="s">
        <v>25</v>
      </c>
      <c r="J64" s="5">
        <v>4152</v>
      </c>
      <c r="K64" s="34" t="s">
        <v>411</v>
      </c>
      <c r="L64" s="88" t="s">
        <v>412</v>
      </c>
      <c r="M64" s="17"/>
      <c r="N64" s="17"/>
      <c r="O64" s="17"/>
      <c r="P64" s="17"/>
      <c r="Q64" s="17"/>
      <c r="R64" s="17"/>
      <c r="S64" s="17"/>
      <c r="T64" s="17"/>
      <c r="U64" s="17"/>
      <c r="V64" s="17"/>
      <c r="W64" s="17"/>
      <c r="X64" s="17"/>
      <c r="Y64" s="17"/>
      <c r="Z64" s="17"/>
      <c r="AA64" s="17"/>
      <c r="AB64" s="17"/>
    </row>
    <row r="65" spans="1:28" ht="14.4">
      <c r="A65" s="21" t="s">
        <v>406</v>
      </c>
      <c r="B65" s="6">
        <v>43278</v>
      </c>
      <c r="C65" s="7"/>
      <c r="D65" s="7" t="s">
        <v>99</v>
      </c>
      <c r="E65" s="5">
        <v>304</v>
      </c>
      <c r="F65" s="5" t="s">
        <v>407</v>
      </c>
      <c r="G65" s="5" t="s">
        <v>413</v>
      </c>
      <c r="H65" s="18" t="s">
        <v>132</v>
      </c>
      <c r="I65" s="5" t="s">
        <v>78</v>
      </c>
      <c r="J65" s="5">
        <v>4192</v>
      </c>
      <c r="K65" s="8" t="s">
        <v>414</v>
      </c>
      <c r="L65" s="130" t="s">
        <v>416</v>
      </c>
      <c r="M65" s="17"/>
      <c r="N65" s="17"/>
      <c r="O65" s="17"/>
      <c r="P65" s="17"/>
      <c r="Q65" s="17"/>
      <c r="R65" s="17"/>
      <c r="S65" s="17"/>
      <c r="T65" s="17"/>
      <c r="U65" s="17"/>
      <c r="V65" s="17"/>
      <c r="W65" s="17"/>
      <c r="X65" s="17"/>
      <c r="Y65" s="17"/>
      <c r="Z65" s="17"/>
      <c r="AA65" s="17"/>
      <c r="AB65" s="17"/>
    </row>
    <row r="66" spans="1:28" ht="14.4">
      <c r="A66" s="21" t="s">
        <v>430</v>
      </c>
      <c r="B66" s="6">
        <v>43278</v>
      </c>
      <c r="C66" s="7"/>
      <c r="D66" s="7" t="s">
        <v>199</v>
      </c>
      <c r="E66" s="5">
        <v>304</v>
      </c>
      <c r="F66" s="5" t="s">
        <v>407</v>
      </c>
      <c r="G66" s="5" t="s">
        <v>431</v>
      </c>
      <c r="H66" s="18" t="s">
        <v>132</v>
      </c>
      <c r="I66" s="5" t="s">
        <v>25</v>
      </c>
      <c r="J66" s="5">
        <v>4255</v>
      </c>
      <c r="K66" s="8" t="s">
        <v>432</v>
      </c>
      <c r="L66" s="20" t="s">
        <v>433</v>
      </c>
      <c r="M66" s="17"/>
      <c r="N66" s="17"/>
      <c r="O66" s="17"/>
      <c r="P66" s="17"/>
      <c r="Q66" s="17"/>
      <c r="R66" s="17"/>
      <c r="S66" s="17"/>
      <c r="T66" s="17"/>
      <c r="U66" s="17"/>
      <c r="V66" s="17"/>
      <c r="W66" s="17"/>
      <c r="X66" s="17"/>
      <c r="Y66" s="17"/>
      <c r="Z66" s="17"/>
      <c r="AA66" s="17"/>
      <c r="AB66" s="17"/>
    </row>
    <row r="67" spans="1:28" ht="14.4">
      <c r="A67" s="21" t="s">
        <v>430</v>
      </c>
      <c r="B67" s="6">
        <v>43278</v>
      </c>
      <c r="C67" s="7"/>
      <c r="D67" s="7" t="s">
        <v>206</v>
      </c>
      <c r="E67" s="5">
        <v>304</v>
      </c>
      <c r="F67" s="5" t="s">
        <v>407</v>
      </c>
      <c r="G67" s="5" t="s">
        <v>435</v>
      </c>
      <c r="H67" s="5" t="s">
        <v>14</v>
      </c>
      <c r="I67" s="5" t="s">
        <v>25</v>
      </c>
      <c r="J67" s="5">
        <v>4277</v>
      </c>
      <c r="K67" s="34" t="s">
        <v>436</v>
      </c>
      <c r="L67" s="12" t="s">
        <v>437</v>
      </c>
      <c r="M67" s="17"/>
      <c r="N67" s="17"/>
      <c r="O67" s="17"/>
      <c r="P67" s="17"/>
      <c r="Q67" s="17"/>
      <c r="R67" s="17"/>
      <c r="S67" s="17"/>
      <c r="T67" s="17"/>
      <c r="U67" s="17"/>
      <c r="V67" s="17"/>
      <c r="W67" s="17"/>
      <c r="X67" s="17"/>
      <c r="Y67" s="17"/>
      <c r="Z67" s="17"/>
      <c r="AA67" s="17"/>
      <c r="AB67" s="17"/>
    </row>
    <row r="68" spans="1:28" ht="14.4">
      <c r="A68" s="21" t="s">
        <v>430</v>
      </c>
      <c r="B68" s="6">
        <v>43278</v>
      </c>
      <c r="C68" s="7"/>
      <c r="D68" s="7" t="s">
        <v>213</v>
      </c>
      <c r="E68" s="5">
        <v>304</v>
      </c>
      <c r="F68" s="5" t="s">
        <v>407</v>
      </c>
      <c r="G68" s="5" t="s">
        <v>438</v>
      </c>
      <c r="H68" s="5" t="s">
        <v>14</v>
      </c>
      <c r="I68" s="5" t="s">
        <v>25</v>
      </c>
      <c r="J68" s="5">
        <v>4316</v>
      </c>
      <c r="K68" s="65" t="s">
        <v>439</v>
      </c>
      <c r="L68" s="12" t="s">
        <v>441</v>
      </c>
      <c r="M68" s="17"/>
      <c r="N68" s="17"/>
      <c r="O68" s="17"/>
      <c r="P68" s="17"/>
      <c r="Q68" s="17"/>
      <c r="R68" s="17"/>
      <c r="S68" s="17"/>
      <c r="T68" s="17"/>
      <c r="U68" s="17"/>
      <c r="V68" s="17"/>
      <c r="W68" s="17"/>
      <c r="X68" s="17"/>
      <c r="Y68" s="17"/>
      <c r="Z68" s="17"/>
      <c r="AA68" s="17"/>
      <c r="AB68" s="17"/>
    </row>
    <row r="69" spans="1:28" ht="14.4">
      <c r="A69" s="21" t="s">
        <v>430</v>
      </c>
      <c r="B69" s="6">
        <v>43278</v>
      </c>
      <c r="C69" s="7"/>
      <c r="D69" s="7" t="s">
        <v>220</v>
      </c>
      <c r="E69" s="5">
        <v>304</v>
      </c>
      <c r="F69" s="5" t="s">
        <v>407</v>
      </c>
      <c r="G69" s="5" t="s">
        <v>29</v>
      </c>
      <c r="H69" s="5" t="s">
        <v>87</v>
      </c>
      <c r="I69" s="5" t="s">
        <v>25</v>
      </c>
      <c r="J69" s="5">
        <v>4331</v>
      </c>
      <c r="K69" s="65" t="s">
        <v>442</v>
      </c>
      <c r="L69" s="12" t="s">
        <v>443</v>
      </c>
      <c r="M69" s="17"/>
      <c r="N69" s="17"/>
      <c r="O69" s="17"/>
      <c r="P69" s="17"/>
      <c r="Q69" s="17"/>
      <c r="R69" s="17"/>
      <c r="S69" s="17"/>
      <c r="T69" s="17"/>
      <c r="U69" s="17"/>
      <c r="V69" s="17"/>
      <c r="W69" s="17"/>
      <c r="X69" s="17"/>
      <c r="Y69" s="17"/>
      <c r="Z69" s="17"/>
      <c r="AA69" s="17"/>
      <c r="AB69" s="17"/>
    </row>
    <row r="70" spans="1:28" ht="14.4">
      <c r="A70" s="21" t="s">
        <v>444</v>
      </c>
      <c r="B70" s="6">
        <v>43278</v>
      </c>
      <c r="C70" s="7"/>
      <c r="D70" s="7" t="s">
        <v>229</v>
      </c>
      <c r="E70" s="5">
        <v>304</v>
      </c>
      <c r="F70" s="5" t="s">
        <v>407</v>
      </c>
      <c r="G70" s="5" t="s">
        <v>29</v>
      </c>
      <c r="H70" s="5" t="s">
        <v>87</v>
      </c>
      <c r="I70" s="5" t="s">
        <v>25</v>
      </c>
      <c r="J70" s="5">
        <v>4333</v>
      </c>
      <c r="K70" s="65" t="s">
        <v>445</v>
      </c>
      <c r="L70" s="12" t="s">
        <v>446</v>
      </c>
      <c r="M70" s="17"/>
      <c r="N70" s="17"/>
      <c r="O70" s="17"/>
      <c r="P70" s="17"/>
      <c r="Q70" s="17"/>
      <c r="R70" s="17"/>
      <c r="S70" s="17"/>
      <c r="T70" s="17"/>
      <c r="U70" s="17"/>
      <c r="V70" s="17"/>
      <c r="W70" s="17"/>
      <c r="X70" s="17"/>
      <c r="Y70" s="17"/>
      <c r="Z70" s="17"/>
      <c r="AA70" s="17"/>
      <c r="AB70" s="17"/>
    </row>
    <row r="71" spans="1:28" ht="14.4">
      <c r="A71" s="21" t="s">
        <v>444</v>
      </c>
      <c r="B71" s="6">
        <v>43278</v>
      </c>
      <c r="C71" s="7"/>
      <c r="D71" s="7" t="s">
        <v>233</v>
      </c>
      <c r="E71" s="5">
        <v>304</v>
      </c>
      <c r="F71" s="5" t="s">
        <v>407</v>
      </c>
      <c r="G71" s="36" t="s">
        <v>407</v>
      </c>
      <c r="H71" s="5" t="s">
        <v>14</v>
      </c>
      <c r="I71" s="5" t="s">
        <v>25</v>
      </c>
      <c r="J71" s="5">
        <v>4348</v>
      </c>
      <c r="K71" s="65" t="s">
        <v>447</v>
      </c>
      <c r="L71" s="12" t="s">
        <v>448</v>
      </c>
      <c r="M71" s="17"/>
      <c r="N71" s="17"/>
      <c r="O71" s="17"/>
      <c r="P71" s="17"/>
      <c r="Q71" s="17"/>
      <c r="R71" s="17"/>
      <c r="S71" s="17"/>
      <c r="T71" s="17"/>
      <c r="U71" s="17"/>
      <c r="V71" s="17"/>
      <c r="W71" s="17"/>
      <c r="X71" s="17"/>
      <c r="Y71" s="17"/>
      <c r="Z71" s="17"/>
      <c r="AA71" s="17"/>
      <c r="AB71" s="17"/>
    </row>
    <row r="72" spans="1:28" ht="14.4">
      <c r="A72" s="44" t="s">
        <v>449</v>
      </c>
      <c r="B72" s="31">
        <v>43278</v>
      </c>
      <c r="C72" s="32"/>
      <c r="D72" s="32" t="s">
        <v>450</v>
      </c>
      <c r="E72" s="8">
        <v>304</v>
      </c>
      <c r="F72" s="8" t="s">
        <v>407</v>
      </c>
      <c r="G72" s="8"/>
      <c r="H72" s="8"/>
      <c r="I72" s="8"/>
      <c r="J72" s="8"/>
      <c r="K72" s="34" t="s">
        <v>451</v>
      </c>
      <c r="L72" s="34"/>
      <c r="M72" s="35"/>
      <c r="N72" s="35"/>
      <c r="O72" s="35"/>
      <c r="P72" s="35"/>
      <c r="Q72" s="35"/>
      <c r="R72" s="35"/>
      <c r="S72" s="35"/>
      <c r="T72" s="35"/>
      <c r="U72" s="35"/>
      <c r="V72" s="35"/>
      <c r="W72" s="35"/>
      <c r="X72" s="35"/>
      <c r="Y72" s="35"/>
      <c r="Z72" s="35"/>
      <c r="AA72" s="35"/>
      <c r="AB72" s="35"/>
    </row>
    <row r="73" spans="1:28" ht="14.4">
      <c r="A73" s="21" t="s">
        <v>452</v>
      </c>
      <c r="B73" s="6">
        <v>43278</v>
      </c>
      <c r="C73" s="7"/>
      <c r="D73" s="7" t="s">
        <v>245</v>
      </c>
      <c r="E73" s="5">
        <v>304</v>
      </c>
      <c r="F73" s="45" t="s">
        <v>454</v>
      </c>
      <c r="G73" s="5" t="s">
        <v>458</v>
      </c>
      <c r="H73" s="46" t="s">
        <v>87</v>
      </c>
      <c r="I73" s="5" t="s">
        <v>25</v>
      </c>
      <c r="J73" s="5">
        <v>4027</v>
      </c>
      <c r="K73" s="34" t="s">
        <v>464</v>
      </c>
      <c r="L73" s="12" t="s">
        <v>466</v>
      </c>
      <c r="M73" s="17"/>
      <c r="N73" s="17"/>
      <c r="O73" s="17"/>
      <c r="P73" s="17"/>
      <c r="Q73" s="17"/>
      <c r="R73" s="17"/>
      <c r="S73" s="17"/>
      <c r="T73" s="17"/>
      <c r="U73" s="17"/>
      <c r="V73" s="17"/>
      <c r="W73" s="17"/>
      <c r="X73" s="17"/>
      <c r="Y73" s="17"/>
      <c r="Z73" s="17"/>
      <c r="AA73" s="17"/>
      <c r="AB73" s="17"/>
    </row>
    <row r="74" spans="1:28" ht="14.4">
      <c r="A74" s="5" t="s">
        <v>452</v>
      </c>
      <c r="B74" s="6">
        <v>43278</v>
      </c>
      <c r="C74" s="7"/>
      <c r="D74" s="7" t="s">
        <v>249</v>
      </c>
      <c r="E74" s="5">
        <v>304</v>
      </c>
      <c r="F74" s="45" t="s">
        <v>454</v>
      </c>
      <c r="G74" s="5" t="s">
        <v>467</v>
      </c>
      <c r="H74" s="46" t="s">
        <v>87</v>
      </c>
      <c r="I74" s="5" t="s">
        <v>25</v>
      </c>
      <c r="J74" s="5">
        <v>4074</v>
      </c>
      <c r="K74" s="34" t="s">
        <v>468</v>
      </c>
      <c r="L74" s="12" t="s">
        <v>469</v>
      </c>
      <c r="M74" s="17"/>
      <c r="N74" s="17"/>
      <c r="O74" s="17"/>
      <c r="P74" s="17"/>
      <c r="Q74" s="17"/>
      <c r="R74" s="17"/>
      <c r="S74" s="17"/>
      <c r="T74" s="17"/>
      <c r="U74" s="17"/>
      <c r="V74" s="17"/>
      <c r="W74" s="17"/>
      <c r="X74" s="17"/>
      <c r="Y74" s="17"/>
      <c r="Z74" s="17"/>
      <c r="AA74" s="17"/>
      <c r="AB74" s="17"/>
    </row>
    <row r="75" spans="1:28" ht="14.4">
      <c r="A75" s="5" t="s">
        <v>452</v>
      </c>
      <c r="B75" s="6">
        <v>43278</v>
      </c>
      <c r="C75" s="7"/>
      <c r="D75" s="7" t="s">
        <v>305</v>
      </c>
      <c r="E75" s="5">
        <v>304</v>
      </c>
      <c r="F75" s="45" t="s">
        <v>454</v>
      </c>
      <c r="G75" s="5" t="s">
        <v>470</v>
      </c>
      <c r="H75" s="5" t="s">
        <v>14</v>
      </c>
      <c r="I75" s="5" t="s">
        <v>25</v>
      </c>
      <c r="J75" s="5">
        <v>4082</v>
      </c>
      <c r="K75" s="34" t="s">
        <v>471</v>
      </c>
      <c r="L75" s="12" t="s">
        <v>472</v>
      </c>
      <c r="M75" s="17"/>
      <c r="N75" s="17"/>
      <c r="O75" s="17"/>
      <c r="P75" s="17"/>
      <c r="Q75" s="17"/>
      <c r="R75" s="17"/>
      <c r="S75" s="17"/>
      <c r="T75" s="17"/>
      <c r="U75" s="17"/>
      <c r="V75" s="17"/>
      <c r="W75" s="17"/>
      <c r="X75" s="17"/>
      <c r="Y75" s="17"/>
      <c r="Z75" s="17"/>
      <c r="AA75" s="17"/>
      <c r="AB75" s="17"/>
    </row>
    <row r="76" spans="1:28" ht="14.4">
      <c r="A76" s="5" t="s">
        <v>452</v>
      </c>
      <c r="B76" s="6">
        <v>43278</v>
      </c>
      <c r="C76" s="7"/>
      <c r="D76" s="7" t="s">
        <v>310</v>
      </c>
      <c r="E76" s="5">
        <v>304</v>
      </c>
      <c r="F76" s="45" t="s">
        <v>454</v>
      </c>
      <c r="G76" s="5" t="s">
        <v>473</v>
      </c>
      <c r="H76" s="5" t="s">
        <v>14</v>
      </c>
      <c r="I76" s="5" t="s">
        <v>25</v>
      </c>
      <c r="J76" s="5">
        <v>4084</v>
      </c>
      <c r="K76" s="34" t="s">
        <v>474</v>
      </c>
      <c r="L76" s="12" t="s">
        <v>475</v>
      </c>
      <c r="M76" s="17"/>
      <c r="N76" s="17"/>
      <c r="O76" s="17"/>
      <c r="P76" s="17"/>
      <c r="Q76" s="17"/>
      <c r="R76" s="17"/>
      <c r="S76" s="17"/>
      <c r="T76" s="17"/>
      <c r="U76" s="17"/>
      <c r="V76" s="17"/>
      <c r="W76" s="17"/>
      <c r="X76" s="17"/>
      <c r="Y76" s="17"/>
      <c r="Z76" s="17"/>
      <c r="AA76" s="17"/>
      <c r="AB76" s="17"/>
    </row>
    <row r="77" spans="1:28" ht="14.4">
      <c r="A77" s="5" t="s">
        <v>476</v>
      </c>
      <c r="B77" s="6">
        <v>43279</v>
      </c>
      <c r="C77" s="7"/>
      <c r="D77" s="7" t="s">
        <v>128</v>
      </c>
      <c r="E77" s="5">
        <v>304</v>
      </c>
      <c r="F77" s="45" t="s">
        <v>454</v>
      </c>
      <c r="G77" s="5" t="s">
        <v>489</v>
      </c>
      <c r="H77" s="5" t="s">
        <v>14</v>
      </c>
      <c r="I77" s="5" t="s">
        <v>36</v>
      </c>
      <c r="J77" s="5">
        <v>4140</v>
      </c>
      <c r="K77" s="34" t="s">
        <v>490</v>
      </c>
      <c r="L77" s="12" t="s">
        <v>491</v>
      </c>
      <c r="M77" s="17"/>
      <c r="N77" s="17"/>
      <c r="O77" s="17"/>
      <c r="P77" s="17"/>
      <c r="Q77" s="17"/>
      <c r="R77" s="17"/>
      <c r="S77" s="17"/>
      <c r="T77" s="17"/>
      <c r="U77" s="17"/>
      <c r="V77" s="17"/>
      <c r="W77" s="17"/>
      <c r="X77" s="17"/>
      <c r="Y77" s="17"/>
      <c r="Z77" s="17"/>
      <c r="AA77" s="17"/>
      <c r="AB77" s="17"/>
    </row>
    <row r="78" spans="1:28" ht="14.4">
      <c r="A78" s="5" t="s">
        <v>476</v>
      </c>
      <c r="B78" s="6">
        <v>43279</v>
      </c>
      <c r="C78" s="7"/>
      <c r="D78" s="7" t="s">
        <v>21</v>
      </c>
      <c r="E78" s="5">
        <v>304</v>
      </c>
      <c r="F78" s="45" t="s">
        <v>454</v>
      </c>
      <c r="G78" s="5" t="s">
        <v>477</v>
      </c>
      <c r="H78" s="5" t="s">
        <v>14</v>
      </c>
      <c r="I78" s="5" t="s">
        <v>25</v>
      </c>
      <c r="J78" s="5">
        <v>4086</v>
      </c>
      <c r="K78" s="34" t="s">
        <v>478</v>
      </c>
      <c r="L78" s="12" t="s">
        <v>479</v>
      </c>
      <c r="M78" s="17"/>
      <c r="N78" s="17"/>
      <c r="O78" s="17"/>
      <c r="P78" s="17"/>
      <c r="Q78" s="17"/>
      <c r="R78" s="17"/>
      <c r="S78" s="17"/>
      <c r="T78" s="17"/>
      <c r="U78" s="17"/>
      <c r="V78" s="17"/>
      <c r="W78" s="17"/>
      <c r="X78" s="17"/>
      <c r="Y78" s="17"/>
      <c r="Z78" s="17"/>
      <c r="AA78" s="17"/>
      <c r="AB78" s="17"/>
    </row>
    <row r="79" spans="1:28" ht="14.4">
      <c r="A79" s="5" t="s">
        <v>476</v>
      </c>
      <c r="B79" s="6">
        <v>43279</v>
      </c>
      <c r="C79" s="7"/>
      <c r="D79" s="7" t="s">
        <v>79</v>
      </c>
      <c r="E79" s="5">
        <v>304</v>
      </c>
      <c r="F79" s="45" t="s">
        <v>454</v>
      </c>
      <c r="G79" s="5" t="s">
        <v>483</v>
      </c>
      <c r="H79" s="5" t="s">
        <v>14</v>
      </c>
      <c r="I79" s="5" t="s">
        <v>25</v>
      </c>
      <c r="J79" s="5">
        <v>4087</v>
      </c>
      <c r="K79" s="34" t="s">
        <v>484</v>
      </c>
      <c r="L79" s="12" t="s">
        <v>485</v>
      </c>
      <c r="M79" s="17"/>
      <c r="N79" s="17"/>
      <c r="O79" s="17"/>
      <c r="P79" s="17"/>
      <c r="Q79" s="17"/>
      <c r="R79" s="17"/>
      <c r="S79" s="17"/>
      <c r="T79" s="17"/>
      <c r="U79" s="17"/>
      <c r="V79" s="17"/>
      <c r="W79" s="17"/>
      <c r="X79" s="17"/>
      <c r="Y79" s="17"/>
      <c r="Z79" s="17"/>
      <c r="AA79" s="17"/>
      <c r="AB79" s="17"/>
    </row>
    <row r="80" spans="1:28" ht="14.4">
      <c r="A80" s="5" t="s">
        <v>476</v>
      </c>
      <c r="B80" s="6">
        <v>43279</v>
      </c>
      <c r="C80" s="7"/>
      <c r="D80" s="7" t="s">
        <v>99</v>
      </c>
      <c r="E80" s="5">
        <v>304</v>
      </c>
      <c r="F80" s="45" t="s">
        <v>454</v>
      </c>
      <c r="G80" s="5" t="s">
        <v>486</v>
      </c>
      <c r="H80" s="5" t="s">
        <v>14</v>
      </c>
      <c r="I80" s="5" t="s">
        <v>25</v>
      </c>
      <c r="J80" s="5">
        <v>4131</v>
      </c>
      <c r="K80" s="34" t="s">
        <v>487</v>
      </c>
      <c r="L80" s="12" t="s">
        <v>488</v>
      </c>
      <c r="M80" s="17"/>
      <c r="N80" s="17"/>
      <c r="O80" s="17"/>
      <c r="P80" s="17"/>
      <c r="Q80" s="17"/>
      <c r="R80" s="17"/>
      <c r="S80" s="17"/>
      <c r="T80" s="17"/>
      <c r="U80" s="17"/>
      <c r="V80" s="17"/>
      <c r="W80" s="17"/>
      <c r="X80" s="17"/>
      <c r="Y80" s="17"/>
      <c r="Z80" s="17"/>
      <c r="AA80" s="17"/>
      <c r="AB80" s="17"/>
    </row>
    <row r="81" spans="1:28" ht="14.4">
      <c r="A81" s="5" t="s">
        <v>492</v>
      </c>
      <c r="B81" s="6">
        <v>43279</v>
      </c>
      <c r="C81" s="7"/>
      <c r="D81" s="7" t="s">
        <v>199</v>
      </c>
      <c r="E81" s="5">
        <v>304</v>
      </c>
      <c r="F81" s="45" t="s">
        <v>454</v>
      </c>
      <c r="G81" s="5" t="s">
        <v>493</v>
      </c>
      <c r="H81" s="5" t="s">
        <v>14</v>
      </c>
      <c r="I81" s="5" t="s">
        <v>25</v>
      </c>
      <c r="J81" s="5">
        <v>4230</v>
      </c>
      <c r="K81" s="34" t="s">
        <v>494</v>
      </c>
      <c r="L81" s="12" t="s">
        <v>495</v>
      </c>
      <c r="M81" s="17"/>
      <c r="N81" s="17"/>
      <c r="O81" s="17"/>
      <c r="P81" s="17"/>
      <c r="Q81" s="17"/>
      <c r="R81" s="17"/>
      <c r="S81" s="17"/>
      <c r="T81" s="17"/>
      <c r="U81" s="17"/>
      <c r="V81" s="17"/>
      <c r="W81" s="17"/>
      <c r="X81" s="17"/>
      <c r="Y81" s="17"/>
      <c r="Z81" s="17"/>
      <c r="AA81" s="17"/>
      <c r="AB81" s="17"/>
    </row>
    <row r="82" spans="1:28" ht="14.4">
      <c r="A82" s="5" t="s">
        <v>492</v>
      </c>
      <c r="B82" s="6">
        <v>43279</v>
      </c>
      <c r="C82" s="7"/>
      <c r="D82" s="7" t="s">
        <v>206</v>
      </c>
      <c r="E82" s="5">
        <v>304</v>
      </c>
      <c r="F82" s="45" t="s">
        <v>454</v>
      </c>
      <c r="G82" s="5" t="s">
        <v>496</v>
      </c>
      <c r="H82" s="5" t="s">
        <v>14</v>
      </c>
      <c r="I82" s="14" t="s">
        <v>36</v>
      </c>
      <c r="J82" s="5">
        <v>4245</v>
      </c>
      <c r="K82" s="34" t="s">
        <v>497</v>
      </c>
      <c r="L82" s="12" t="s">
        <v>498</v>
      </c>
      <c r="M82" s="17"/>
      <c r="N82" s="17"/>
      <c r="O82" s="17"/>
      <c r="P82" s="17"/>
      <c r="Q82" s="17"/>
      <c r="R82" s="17"/>
      <c r="S82" s="17"/>
      <c r="T82" s="17"/>
      <c r="U82" s="17"/>
      <c r="V82" s="17"/>
      <c r="W82" s="17"/>
      <c r="X82" s="17"/>
      <c r="Y82" s="17"/>
      <c r="Z82" s="17"/>
      <c r="AA82" s="17"/>
      <c r="AB82" s="17"/>
    </row>
    <row r="83" spans="1:28" ht="14.4">
      <c r="A83" s="8" t="s">
        <v>499</v>
      </c>
      <c r="B83" s="31">
        <v>43279</v>
      </c>
      <c r="C83" s="32"/>
      <c r="D83" s="32" t="s">
        <v>500</v>
      </c>
      <c r="E83" s="8">
        <v>304</v>
      </c>
      <c r="F83" s="51" t="s">
        <v>454</v>
      </c>
      <c r="G83" s="8"/>
      <c r="H83" s="8"/>
      <c r="I83" s="8"/>
      <c r="J83" s="8"/>
      <c r="K83" s="34" t="s">
        <v>506</v>
      </c>
      <c r="L83" s="34"/>
      <c r="M83" s="35"/>
      <c r="N83" s="35"/>
      <c r="O83" s="35"/>
      <c r="P83" s="35"/>
      <c r="Q83" s="35"/>
      <c r="R83" s="35"/>
      <c r="S83" s="35"/>
      <c r="T83" s="35"/>
      <c r="U83" s="35"/>
      <c r="V83" s="35"/>
      <c r="W83" s="35"/>
      <c r="X83" s="35"/>
      <c r="Y83" s="35"/>
      <c r="Z83" s="35"/>
      <c r="AA83" s="35"/>
      <c r="AB83" s="35"/>
    </row>
    <row r="84" spans="1:28" ht="14.4">
      <c r="A84" s="5" t="s">
        <v>507</v>
      </c>
      <c r="B84" s="6">
        <v>43276</v>
      </c>
      <c r="C84" s="7"/>
      <c r="D84" s="7" t="s">
        <v>128</v>
      </c>
      <c r="E84" s="5">
        <v>306</v>
      </c>
      <c r="F84" s="5" t="s">
        <v>508</v>
      </c>
      <c r="G84" s="5" t="s">
        <v>509</v>
      </c>
      <c r="H84" s="5" t="s">
        <v>14</v>
      </c>
      <c r="I84" s="5" t="s">
        <v>36</v>
      </c>
      <c r="J84" s="5">
        <v>3906</v>
      </c>
      <c r="K84" s="34" t="s">
        <v>510</v>
      </c>
      <c r="L84" s="12" t="s">
        <v>511</v>
      </c>
      <c r="M84" s="17"/>
      <c r="N84" s="17"/>
      <c r="O84" s="17"/>
      <c r="P84" s="17"/>
      <c r="Q84" s="17"/>
      <c r="R84" s="17"/>
      <c r="S84" s="17"/>
      <c r="T84" s="17"/>
      <c r="U84" s="17"/>
      <c r="V84" s="17"/>
      <c r="W84" s="17"/>
      <c r="X84" s="17"/>
      <c r="Y84" s="17"/>
      <c r="Z84" s="17"/>
      <c r="AA84" s="17"/>
      <c r="AB84" s="17"/>
    </row>
    <row r="85" spans="1:28" ht="14.4">
      <c r="A85" s="5" t="s">
        <v>507</v>
      </c>
      <c r="B85" s="6">
        <v>43276</v>
      </c>
      <c r="C85" s="7"/>
      <c r="D85" s="7" t="s">
        <v>21</v>
      </c>
      <c r="E85" s="5">
        <v>306</v>
      </c>
      <c r="F85" s="5" t="s">
        <v>508</v>
      </c>
      <c r="G85" s="5" t="s">
        <v>515</v>
      </c>
      <c r="H85" s="5" t="s">
        <v>14</v>
      </c>
      <c r="I85" s="5" t="s">
        <v>25</v>
      </c>
      <c r="J85" s="5">
        <v>4028</v>
      </c>
      <c r="K85" s="34" t="s">
        <v>516</v>
      </c>
      <c r="L85" s="12" t="s">
        <v>517</v>
      </c>
      <c r="M85" s="17"/>
      <c r="N85" s="17"/>
      <c r="O85" s="17"/>
      <c r="P85" s="17"/>
      <c r="Q85" s="17"/>
      <c r="R85" s="17"/>
      <c r="S85" s="17"/>
      <c r="T85" s="17"/>
      <c r="U85" s="17"/>
      <c r="V85" s="17"/>
      <c r="W85" s="17"/>
      <c r="X85" s="17"/>
      <c r="Y85" s="17"/>
      <c r="Z85" s="17"/>
      <c r="AA85" s="17"/>
      <c r="AB85" s="17"/>
    </row>
    <row r="86" spans="1:28" ht="14.4">
      <c r="A86" s="5" t="s">
        <v>507</v>
      </c>
      <c r="B86" s="6">
        <v>43276</v>
      </c>
      <c r="C86" s="7"/>
      <c r="D86" s="7" t="s">
        <v>79</v>
      </c>
      <c r="E86" s="5">
        <v>306</v>
      </c>
      <c r="F86" s="5" t="s">
        <v>508</v>
      </c>
      <c r="G86" s="5" t="s">
        <v>512</v>
      </c>
      <c r="H86" s="5" t="s">
        <v>14</v>
      </c>
      <c r="I86" s="5" t="s">
        <v>25</v>
      </c>
      <c r="J86" s="5">
        <v>3935</v>
      </c>
      <c r="K86" s="34" t="s">
        <v>513</v>
      </c>
      <c r="L86" s="12" t="s">
        <v>514</v>
      </c>
      <c r="M86" s="17"/>
      <c r="N86" s="17"/>
      <c r="O86" s="17"/>
      <c r="P86" s="17"/>
      <c r="Q86" s="17"/>
      <c r="R86" s="17"/>
      <c r="S86" s="17"/>
      <c r="T86" s="17"/>
      <c r="U86" s="17"/>
      <c r="V86" s="17"/>
      <c r="W86" s="17"/>
      <c r="X86" s="17"/>
      <c r="Y86" s="17"/>
      <c r="Z86" s="17"/>
      <c r="AA86" s="17"/>
      <c r="AB86" s="17"/>
    </row>
    <row r="87" spans="1:28" ht="14.4">
      <c r="A87" s="5" t="s">
        <v>507</v>
      </c>
      <c r="B87" s="6">
        <v>43276</v>
      </c>
      <c r="C87" s="7"/>
      <c r="D87" s="7" t="s">
        <v>99</v>
      </c>
      <c r="E87" s="5">
        <v>306</v>
      </c>
      <c r="F87" s="5" t="s">
        <v>508</v>
      </c>
      <c r="G87" s="5" t="s">
        <v>325</v>
      </c>
      <c r="H87" s="5" t="s">
        <v>14</v>
      </c>
      <c r="I87" s="5" t="s">
        <v>78</v>
      </c>
      <c r="J87" s="5">
        <v>4061</v>
      </c>
      <c r="K87" s="34" t="s">
        <v>518</v>
      </c>
      <c r="L87" s="12" t="s">
        <v>519</v>
      </c>
      <c r="M87" s="17"/>
      <c r="N87" s="17"/>
      <c r="O87" s="17"/>
      <c r="P87" s="17"/>
      <c r="Q87" s="17"/>
      <c r="R87" s="17"/>
      <c r="S87" s="17"/>
      <c r="T87" s="17"/>
      <c r="U87" s="17"/>
      <c r="V87" s="17"/>
      <c r="W87" s="17"/>
      <c r="X87" s="17"/>
      <c r="Y87" s="17"/>
      <c r="Z87" s="17"/>
      <c r="AA87" s="17"/>
      <c r="AB87" s="17"/>
    </row>
    <row r="88" spans="1:28" ht="14.4">
      <c r="A88" s="5" t="s">
        <v>520</v>
      </c>
      <c r="B88" s="6">
        <v>43276</v>
      </c>
      <c r="C88" s="7"/>
      <c r="D88" s="7" t="s">
        <v>199</v>
      </c>
      <c r="E88" s="5">
        <v>306</v>
      </c>
      <c r="F88" s="45" t="s">
        <v>521</v>
      </c>
      <c r="G88" s="5" t="s">
        <v>528</v>
      </c>
      <c r="H88" s="5" t="s">
        <v>87</v>
      </c>
      <c r="I88" s="5" t="s">
        <v>25</v>
      </c>
      <c r="J88" s="5">
        <v>4051</v>
      </c>
      <c r="K88" s="34" t="s">
        <v>529</v>
      </c>
      <c r="L88" s="12" t="s">
        <v>530</v>
      </c>
      <c r="M88" s="17"/>
      <c r="N88" s="17"/>
      <c r="O88" s="17"/>
      <c r="P88" s="17"/>
      <c r="Q88" s="17"/>
      <c r="R88" s="17"/>
      <c r="S88" s="17"/>
      <c r="T88" s="17"/>
      <c r="U88" s="17"/>
      <c r="V88" s="17"/>
      <c r="W88" s="17"/>
      <c r="X88" s="17"/>
      <c r="Y88" s="17"/>
      <c r="Z88" s="17"/>
      <c r="AA88" s="17"/>
      <c r="AB88" s="17"/>
    </row>
    <row r="89" spans="1:28" ht="14.4">
      <c r="A89" s="5" t="s">
        <v>520</v>
      </c>
      <c r="B89" s="6">
        <v>43276</v>
      </c>
      <c r="C89" s="7"/>
      <c r="D89" s="7" t="s">
        <v>206</v>
      </c>
      <c r="E89" s="5">
        <v>306</v>
      </c>
      <c r="F89" s="45" t="s">
        <v>521</v>
      </c>
      <c r="G89" s="5" t="s">
        <v>524</v>
      </c>
      <c r="H89" s="5" t="s">
        <v>14</v>
      </c>
      <c r="I89" s="15" t="s">
        <v>525</v>
      </c>
      <c r="J89" s="5">
        <v>4021</v>
      </c>
      <c r="K89" s="34" t="s">
        <v>526</v>
      </c>
      <c r="L89" s="12" t="s">
        <v>527</v>
      </c>
      <c r="M89" s="17"/>
      <c r="N89" s="17"/>
      <c r="O89" s="17"/>
      <c r="P89" s="17"/>
      <c r="Q89" s="17"/>
      <c r="R89" s="17"/>
      <c r="S89" s="17"/>
      <c r="T89" s="17"/>
      <c r="U89" s="17"/>
      <c r="V89" s="17"/>
      <c r="W89" s="17"/>
      <c r="X89" s="17"/>
      <c r="Y89" s="17"/>
      <c r="Z89" s="17"/>
      <c r="AA89" s="17"/>
      <c r="AB89" s="17"/>
    </row>
    <row r="90" spans="1:28" ht="14.4">
      <c r="A90" s="5" t="s">
        <v>520</v>
      </c>
      <c r="B90" s="6">
        <v>43276</v>
      </c>
      <c r="C90" s="7"/>
      <c r="D90" s="7" t="s">
        <v>213</v>
      </c>
      <c r="E90" s="5">
        <v>306</v>
      </c>
      <c r="F90" s="45" t="s">
        <v>521</v>
      </c>
      <c r="G90" s="5" t="s">
        <v>508</v>
      </c>
      <c r="H90" s="5" t="s">
        <v>14</v>
      </c>
      <c r="I90" s="5" t="s">
        <v>25</v>
      </c>
      <c r="J90" s="5">
        <v>3995</v>
      </c>
      <c r="K90" s="34" t="s">
        <v>522</v>
      </c>
      <c r="L90" s="12" t="s">
        <v>523</v>
      </c>
      <c r="M90" s="17"/>
      <c r="N90" s="17"/>
      <c r="O90" s="17"/>
      <c r="P90" s="17"/>
      <c r="Q90" s="17"/>
      <c r="R90" s="17"/>
      <c r="S90" s="17"/>
      <c r="T90" s="17"/>
      <c r="U90" s="17"/>
      <c r="V90" s="17"/>
      <c r="W90" s="17"/>
      <c r="X90" s="17"/>
      <c r="Y90" s="17"/>
      <c r="Z90" s="17"/>
      <c r="AA90" s="17"/>
      <c r="AB90" s="17"/>
    </row>
    <row r="91" spans="1:28" ht="14.4">
      <c r="A91" s="5" t="s">
        <v>520</v>
      </c>
      <c r="B91" s="6">
        <v>43276</v>
      </c>
      <c r="C91" s="7"/>
      <c r="D91" s="7" t="s">
        <v>220</v>
      </c>
      <c r="E91" s="5">
        <v>306</v>
      </c>
      <c r="F91" s="45" t="s">
        <v>521</v>
      </c>
      <c r="G91" s="5" t="s">
        <v>531</v>
      </c>
      <c r="H91" s="5" t="s">
        <v>14</v>
      </c>
      <c r="I91" s="5" t="s">
        <v>25</v>
      </c>
      <c r="J91" s="5">
        <v>4058</v>
      </c>
      <c r="K91" s="34" t="s">
        <v>532</v>
      </c>
      <c r="L91" s="12" t="s">
        <v>533</v>
      </c>
      <c r="M91" s="17"/>
      <c r="N91" s="17"/>
      <c r="O91" s="17"/>
      <c r="P91" s="17"/>
      <c r="Q91" s="17"/>
      <c r="R91" s="17"/>
      <c r="S91" s="17"/>
      <c r="T91" s="17"/>
      <c r="U91" s="17"/>
      <c r="V91" s="17"/>
      <c r="W91" s="17"/>
      <c r="X91" s="17"/>
      <c r="Y91" s="17"/>
      <c r="Z91" s="17"/>
      <c r="AA91" s="17"/>
      <c r="AB91" s="17"/>
    </row>
    <row r="92" spans="1:28" ht="14.4">
      <c r="A92" s="5" t="s">
        <v>534</v>
      </c>
      <c r="B92" s="6">
        <v>43276</v>
      </c>
      <c r="C92" s="7"/>
      <c r="D92" s="7" t="s">
        <v>229</v>
      </c>
      <c r="E92" s="5">
        <v>306</v>
      </c>
      <c r="F92" s="45" t="s">
        <v>524</v>
      </c>
      <c r="G92" s="5" t="s">
        <v>222</v>
      </c>
      <c r="H92" s="5" t="s">
        <v>87</v>
      </c>
      <c r="I92" s="5" t="s">
        <v>25</v>
      </c>
      <c r="J92" s="5">
        <v>4091</v>
      </c>
      <c r="K92" s="34" t="s">
        <v>541</v>
      </c>
      <c r="L92" s="12" t="s">
        <v>542</v>
      </c>
      <c r="M92" s="17"/>
      <c r="N92" s="17"/>
      <c r="O92" s="17"/>
      <c r="P92" s="17"/>
      <c r="Q92" s="17"/>
      <c r="R92" s="17"/>
      <c r="S92" s="17"/>
      <c r="T92" s="17"/>
      <c r="U92" s="17"/>
      <c r="V92" s="17"/>
      <c r="W92" s="17"/>
      <c r="X92" s="17"/>
      <c r="Y92" s="17"/>
      <c r="Z92" s="17"/>
      <c r="AA92" s="17"/>
      <c r="AB92" s="17"/>
    </row>
    <row r="93" spans="1:28" ht="14.4">
      <c r="A93" s="5" t="s">
        <v>534</v>
      </c>
      <c r="B93" s="6">
        <v>43276</v>
      </c>
      <c r="C93" s="7"/>
      <c r="D93" s="7" t="s">
        <v>233</v>
      </c>
      <c r="E93" s="5">
        <v>306</v>
      </c>
      <c r="F93" s="45" t="s">
        <v>524</v>
      </c>
      <c r="G93" s="5" t="s">
        <v>521</v>
      </c>
      <c r="H93" s="5" t="s">
        <v>14</v>
      </c>
      <c r="I93" s="5" t="s">
        <v>78</v>
      </c>
      <c r="J93" s="5">
        <v>4149</v>
      </c>
      <c r="K93" s="34" t="s">
        <v>543</v>
      </c>
      <c r="L93" s="12" t="s">
        <v>544</v>
      </c>
      <c r="M93" s="17"/>
      <c r="N93" s="17"/>
      <c r="O93" s="17"/>
      <c r="P93" s="17"/>
      <c r="Q93" s="17"/>
      <c r="R93" s="17"/>
      <c r="S93" s="17"/>
      <c r="T93" s="17"/>
      <c r="U93" s="17"/>
      <c r="V93" s="17"/>
      <c r="W93" s="17"/>
      <c r="X93" s="17"/>
      <c r="Y93" s="17"/>
      <c r="Z93" s="17"/>
      <c r="AA93" s="17"/>
      <c r="AB93" s="17"/>
    </row>
    <row r="94" spans="1:28" ht="14.4">
      <c r="A94" s="5" t="s">
        <v>534</v>
      </c>
      <c r="B94" s="6">
        <v>43276</v>
      </c>
      <c r="C94" s="7"/>
      <c r="D94" s="7" t="s">
        <v>237</v>
      </c>
      <c r="E94" s="5">
        <v>306</v>
      </c>
      <c r="F94" s="45" t="s">
        <v>524</v>
      </c>
      <c r="G94" s="5" t="s">
        <v>538</v>
      </c>
      <c r="H94" s="5" t="s">
        <v>87</v>
      </c>
      <c r="I94" s="5" t="s">
        <v>25</v>
      </c>
      <c r="J94" s="5">
        <v>3997</v>
      </c>
      <c r="K94" s="34" t="s">
        <v>539</v>
      </c>
      <c r="L94" s="12" t="s">
        <v>540</v>
      </c>
      <c r="M94" s="17"/>
      <c r="N94" s="17"/>
      <c r="O94" s="17"/>
      <c r="P94" s="17"/>
      <c r="Q94" s="17"/>
      <c r="R94" s="17"/>
      <c r="S94" s="17"/>
      <c r="T94" s="17"/>
      <c r="U94" s="17"/>
      <c r="V94" s="17"/>
      <c r="W94" s="17"/>
      <c r="X94" s="17"/>
      <c r="Y94" s="17"/>
      <c r="Z94" s="17"/>
      <c r="AA94" s="17"/>
      <c r="AB94" s="17"/>
    </row>
    <row r="95" spans="1:28" ht="14.4">
      <c r="A95" s="5" t="s">
        <v>534</v>
      </c>
      <c r="B95" s="6">
        <v>43276</v>
      </c>
      <c r="C95" s="7"/>
      <c r="D95" s="7" t="s">
        <v>241</v>
      </c>
      <c r="E95" s="5">
        <v>306</v>
      </c>
      <c r="F95" s="45" t="s">
        <v>524</v>
      </c>
      <c r="G95" s="5" t="s">
        <v>535</v>
      </c>
      <c r="H95" s="46" t="s">
        <v>102</v>
      </c>
      <c r="I95" s="5" t="s">
        <v>36</v>
      </c>
      <c r="J95" s="5">
        <v>3897</v>
      </c>
      <c r="K95" s="34" t="s">
        <v>536</v>
      </c>
      <c r="L95" s="12" t="s">
        <v>537</v>
      </c>
      <c r="M95" s="17"/>
      <c r="N95" s="17"/>
      <c r="O95" s="17"/>
      <c r="P95" s="17"/>
      <c r="Q95" s="17"/>
      <c r="R95" s="17"/>
      <c r="S95" s="17"/>
      <c r="T95" s="17"/>
      <c r="U95" s="17"/>
      <c r="V95" s="17"/>
      <c r="W95" s="17"/>
      <c r="X95" s="17"/>
      <c r="Y95" s="17"/>
      <c r="Z95" s="17"/>
      <c r="AA95" s="17"/>
      <c r="AB95" s="17"/>
    </row>
    <row r="96" spans="1:28" ht="14.4">
      <c r="A96" s="5" t="s">
        <v>545</v>
      </c>
      <c r="B96" s="6">
        <v>43276</v>
      </c>
      <c r="C96" s="7"/>
      <c r="D96" s="7" t="s">
        <v>245</v>
      </c>
      <c r="E96" s="5">
        <v>306</v>
      </c>
      <c r="F96" s="45" t="s">
        <v>224</v>
      </c>
      <c r="G96" s="5" t="s">
        <v>546</v>
      </c>
      <c r="H96" s="5" t="s">
        <v>14</v>
      </c>
      <c r="I96" s="14" t="s">
        <v>36</v>
      </c>
      <c r="J96" s="5">
        <v>3913</v>
      </c>
      <c r="K96" s="34" t="s">
        <v>547</v>
      </c>
      <c r="L96" s="12" t="s">
        <v>548</v>
      </c>
      <c r="M96" s="17"/>
      <c r="N96" s="17"/>
      <c r="O96" s="17"/>
      <c r="P96" s="17"/>
      <c r="Q96" s="17"/>
      <c r="R96" s="17"/>
      <c r="S96" s="17"/>
      <c r="T96" s="17"/>
      <c r="U96" s="17"/>
      <c r="V96" s="17"/>
      <c r="W96" s="17"/>
      <c r="X96" s="17"/>
      <c r="Y96" s="17"/>
      <c r="Z96" s="17"/>
      <c r="AA96" s="17"/>
      <c r="AB96" s="17"/>
    </row>
    <row r="97" spans="1:28" ht="14.4">
      <c r="A97" s="5" t="s">
        <v>545</v>
      </c>
      <c r="B97" s="6">
        <v>43276</v>
      </c>
      <c r="C97" s="7"/>
      <c r="D97" s="7" t="s">
        <v>249</v>
      </c>
      <c r="E97" s="5">
        <v>306</v>
      </c>
      <c r="F97" s="45" t="s">
        <v>224</v>
      </c>
      <c r="G97" s="5" t="s">
        <v>549</v>
      </c>
      <c r="H97" s="5" t="s">
        <v>87</v>
      </c>
      <c r="I97" s="5" t="s">
        <v>78</v>
      </c>
      <c r="J97" s="5">
        <v>3921</v>
      </c>
      <c r="K97" s="34" t="s">
        <v>550</v>
      </c>
      <c r="L97" s="12" t="s">
        <v>551</v>
      </c>
      <c r="M97" s="17"/>
      <c r="N97" s="17"/>
      <c r="O97" s="17"/>
      <c r="P97" s="17"/>
      <c r="Q97" s="17"/>
      <c r="R97" s="17"/>
      <c r="S97" s="17"/>
      <c r="T97" s="17"/>
      <c r="U97" s="17"/>
      <c r="V97" s="17"/>
      <c r="W97" s="17"/>
      <c r="X97" s="17"/>
      <c r="Y97" s="17"/>
      <c r="Z97" s="17"/>
      <c r="AA97" s="17"/>
      <c r="AB97" s="17"/>
    </row>
    <row r="98" spans="1:28" ht="14.4">
      <c r="A98" s="5" t="s">
        <v>545</v>
      </c>
      <c r="B98" s="6">
        <v>43276</v>
      </c>
      <c r="C98" s="7"/>
      <c r="D98" s="7" t="s">
        <v>305</v>
      </c>
      <c r="E98" s="5">
        <v>306</v>
      </c>
      <c r="F98" s="45" t="s">
        <v>224</v>
      </c>
      <c r="G98" s="5" t="s">
        <v>552</v>
      </c>
      <c r="H98" s="5" t="s">
        <v>87</v>
      </c>
      <c r="I98" s="5" t="s">
        <v>78</v>
      </c>
      <c r="J98" s="5">
        <v>3928</v>
      </c>
      <c r="K98" s="34" t="s">
        <v>553</v>
      </c>
      <c r="L98" s="12" t="s">
        <v>554</v>
      </c>
      <c r="M98" s="17"/>
      <c r="N98" s="17"/>
      <c r="O98" s="17"/>
      <c r="P98" s="17"/>
      <c r="Q98" s="17"/>
      <c r="R98" s="17"/>
      <c r="S98" s="17"/>
      <c r="T98" s="17"/>
      <c r="U98" s="17"/>
      <c r="V98" s="17"/>
      <c r="W98" s="17"/>
      <c r="X98" s="17"/>
      <c r="Y98" s="17"/>
      <c r="Z98" s="17"/>
      <c r="AA98" s="17"/>
      <c r="AB98" s="17"/>
    </row>
    <row r="99" spans="1:28" ht="14.4">
      <c r="A99" s="5" t="s">
        <v>545</v>
      </c>
      <c r="B99" s="6">
        <v>43276</v>
      </c>
      <c r="C99" s="7"/>
      <c r="D99" s="7" t="s">
        <v>310</v>
      </c>
      <c r="E99" s="5">
        <v>306</v>
      </c>
      <c r="F99" s="45" t="s">
        <v>224</v>
      </c>
      <c r="G99" s="5" t="s">
        <v>555</v>
      </c>
      <c r="H99" s="5" t="s">
        <v>14</v>
      </c>
      <c r="I99" s="5" t="s">
        <v>36</v>
      </c>
      <c r="J99" s="5">
        <v>3933</v>
      </c>
      <c r="K99" s="34" t="s">
        <v>556</v>
      </c>
      <c r="L99" s="12" t="s">
        <v>557</v>
      </c>
      <c r="M99" s="17"/>
      <c r="N99" s="17"/>
      <c r="O99" s="17"/>
      <c r="P99" s="17"/>
      <c r="Q99" s="17"/>
      <c r="R99" s="17"/>
      <c r="S99" s="17"/>
      <c r="T99" s="17"/>
      <c r="U99" s="17"/>
      <c r="V99" s="17"/>
      <c r="W99" s="17"/>
      <c r="X99" s="17"/>
      <c r="Y99" s="17"/>
      <c r="Z99" s="17"/>
      <c r="AA99" s="17"/>
      <c r="AB99" s="17"/>
    </row>
    <row r="100" spans="1:28" ht="14.4">
      <c r="A100" s="21" t="s">
        <v>215</v>
      </c>
      <c r="B100" s="19">
        <v>43277</v>
      </c>
      <c r="C100" s="29"/>
      <c r="D100" s="29" t="s">
        <v>128</v>
      </c>
      <c r="E100" s="21">
        <v>306</v>
      </c>
      <c r="F100" s="45" t="s">
        <v>224</v>
      </c>
      <c r="G100" s="21" t="s">
        <v>568</v>
      </c>
      <c r="H100" s="5" t="s">
        <v>87</v>
      </c>
      <c r="I100" s="5" t="s">
        <v>25</v>
      </c>
      <c r="J100" s="5">
        <v>4037</v>
      </c>
      <c r="K100" s="34" t="s">
        <v>569</v>
      </c>
      <c r="L100" s="12" t="s">
        <v>570</v>
      </c>
      <c r="M100" s="17"/>
      <c r="N100" s="17"/>
      <c r="O100" s="17"/>
      <c r="P100" s="17"/>
      <c r="Q100" s="17"/>
      <c r="R100" s="17"/>
      <c r="S100" s="17"/>
      <c r="T100" s="17"/>
      <c r="U100" s="17"/>
      <c r="V100" s="17"/>
      <c r="W100" s="17"/>
      <c r="X100" s="17"/>
      <c r="Y100" s="17"/>
      <c r="Z100" s="17"/>
      <c r="AA100" s="17"/>
      <c r="AB100" s="17"/>
    </row>
    <row r="101" spans="1:28" ht="14.4">
      <c r="A101" s="5" t="s">
        <v>215</v>
      </c>
      <c r="B101" s="6">
        <v>43277</v>
      </c>
      <c r="C101" s="7"/>
      <c r="D101" s="29" t="s">
        <v>21</v>
      </c>
      <c r="E101" s="5">
        <v>306</v>
      </c>
      <c r="F101" s="45" t="s">
        <v>224</v>
      </c>
      <c r="G101" s="5" t="s">
        <v>558</v>
      </c>
      <c r="H101" s="5" t="s">
        <v>87</v>
      </c>
      <c r="I101" s="5" t="s">
        <v>36</v>
      </c>
      <c r="J101" s="5">
        <v>3960</v>
      </c>
      <c r="K101" s="34" t="s">
        <v>559</v>
      </c>
      <c r="L101" s="12" t="s">
        <v>560</v>
      </c>
      <c r="M101" s="17"/>
      <c r="N101" s="17"/>
      <c r="O101" s="17"/>
      <c r="P101" s="17"/>
      <c r="Q101" s="17"/>
      <c r="R101" s="17"/>
      <c r="S101" s="17"/>
      <c r="T101" s="17"/>
      <c r="U101" s="17"/>
      <c r="V101" s="17"/>
      <c r="W101" s="17"/>
      <c r="X101" s="17"/>
      <c r="Y101" s="17"/>
      <c r="Z101" s="17"/>
      <c r="AA101" s="17"/>
      <c r="AB101" s="17"/>
    </row>
    <row r="102" spans="1:28" ht="14.4">
      <c r="A102" s="21" t="s">
        <v>215</v>
      </c>
      <c r="B102" s="19">
        <v>43277</v>
      </c>
      <c r="C102" s="29"/>
      <c r="D102" s="29" t="s">
        <v>79</v>
      </c>
      <c r="E102" s="21">
        <v>306</v>
      </c>
      <c r="F102" s="45" t="s">
        <v>224</v>
      </c>
      <c r="G102" s="21" t="s">
        <v>325</v>
      </c>
      <c r="H102" s="5" t="s">
        <v>14</v>
      </c>
      <c r="I102" s="5" t="s">
        <v>78</v>
      </c>
      <c r="J102" s="5">
        <v>3991</v>
      </c>
      <c r="K102" s="34" t="s">
        <v>561</v>
      </c>
      <c r="L102" s="12" t="s">
        <v>563</v>
      </c>
      <c r="M102" s="17"/>
      <c r="N102" s="17"/>
      <c r="O102" s="17"/>
      <c r="P102" s="17"/>
      <c r="Q102" s="17"/>
      <c r="R102" s="17"/>
      <c r="S102" s="17"/>
      <c r="T102" s="17"/>
      <c r="U102" s="17"/>
      <c r="V102" s="17"/>
      <c r="W102" s="17"/>
      <c r="X102" s="17"/>
      <c r="Y102" s="17"/>
      <c r="Z102" s="17"/>
      <c r="AA102" s="17"/>
      <c r="AB102" s="17"/>
    </row>
    <row r="103" spans="1:28" ht="14.4">
      <c r="A103" s="21" t="s">
        <v>215</v>
      </c>
      <c r="B103" s="19">
        <v>43277</v>
      </c>
      <c r="C103" s="29"/>
      <c r="D103" s="12" t="s">
        <v>564</v>
      </c>
      <c r="E103" s="21">
        <v>306</v>
      </c>
      <c r="F103" s="45" t="s">
        <v>224</v>
      </c>
      <c r="G103" s="21" t="s">
        <v>565</v>
      </c>
      <c r="H103" s="5" t="s">
        <v>14</v>
      </c>
      <c r="I103" s="5" t="s">
        <v>25</v>
      </c>
      <c r="J103" s="5">
        <v>3994</v>
      </c>
      <c r="K103" s="34" t="s">
        <v>566</v>
      </c>
      <c r="L103" s="12" t="s">
        <v>567</v>
      </c>
      <c r="M103" s="17"/>
      <c r="N103" s="17"/>
      <c r="O103" s="17"/>
      <c r="P103" s="17"/>
      <c r="Q103" s="17"/>
      <c r="R103" s="17"/>
      <c r="S103" s="17"/>
      <c r="T103" s="17"/>
      <c r="U103" s="17"/>
      <c r="V103" s="17"/>
      <c r="W103" s="17"/>
      <c r="X103" s="17"/>
      <c r="Y103" s="17"/>
      <c r="Z103" s="17"/>
      <c r="AA103" s="17"/>
      <c r="AB103" s="17"/>
    </row>
    <row r="104" spans="1:28" ht="14.4">
      <c r="A104" s="21" t="s">
        <v>571</v>
      </c>
      <c r="B104" s="19">
        <v>43277</v>
      </c>
      <c r="C104" s="29"/>
      <c r="D104" s="29" t="s">
        <v>199</v>
      </c>
      <c r="E104" s="21">
        <v>306</v>
      </c>
      <c r="F104" s="53" t="s">
        <v>210</v>
      </c>
      <c r="G104" s="21" t="s">
        <v>572</v>
      </c>
      <c r="H104" s="5" t="s">
        <v>14</v>
      </c>
      <c r="I104" s="5" t="s">
        <v>25</v>
      </c>
      <c r="J104" s="5">
        <v>4064</v>
      </c>
      <c r="K104" s="34" t="s">
        <v>573</v>
      </c>
      <c r="L104" s="12" t="s">
        <v>574</v>
      </c>
      <c r="M104" s="17"/>
      <c r="N104" s="17"/>
      <c r="O104" s="17"/>
      <c r="P104" s="17"/>
      <c r="Q104" s="17"/>
      <c r="R104" s="17"/>
      <c r="S104" s="17"/>
      <c r="T104" s="17"/>
      <c r="U104" s="17"/>
      <c r="V104" s="17"/>
      <c r="W104" s="17"/>
      <c r="X104" s="17"/>
      <c r="Y104" s="17"/>
      <c r="Z104" s="17"/>
      <c r="AA104" s="17"/>
      <c r="AB104" s="17"/>
    </row>
    <row r="105" spans="1:28" ht="14.4">
      <c r="A105" s="21" t="s">
        <v>571</v>
      </c>
      <c r="B105" s="19">
        <v>43277</v>
      </c>
      <c r="C105" s="29"/>
      <c r="D105" s="29" t="s">
        <v>206</v>
      </c>
      <c r="E105" s="21">
        <v>306</v>
      </c>
      <c r="F105" s="53" t="s">
        <v>210</v>
      </c>
      <c r="G105" s="21" t="s">
        <v>575</v>
      </c>
      <c r="H105" s="5" t="s">
        <v>87</v>
      </c>
      <c r="I105" s="5" t="s">
        <v>36</v>
      </c>
      <c r="J105" s="5">
        <v>4103</v>
      </c>
      <c r="K105" s="34" t="s">
        <v>576</v>
      </c>
      <c r="L105" s="12" t="s">
        <v>578</v>
      </c>
    </row>
    <row r="106" spans="1:28" ht="14.4">
      <c r="A106" s="21" t="s">
        <v>571</v>
      </c>
      <c r="B106" s="19">
        <v>43277</v>
      </c>
      <c r="C106" s="29"/>
      <c r="D106" s="29" t="s">
        <v>213</v>
      </c>
      <c r="E106" s="21">
        <v>306</v>
      </c>
      <c r="F106" s="53" t="s">
        <v>210</v>
      </c>
      <c r="G106" s="21" t="s">
        <v>579</v>
      </c>
      <c r="H106" s="5" t="s">
        <v>87</v>
      </c>
      <c r="I106" s="5" t="s">
        <v>36</v>
      </c>
      <c r="J106" s="5">
        <v>4389</v>
      </c>
      <c r="K106" s="65" t="s">
        <v>580</v>
      </c>
      <c r="L106" s="12" t="s">
        <v>581</v>
      </c>
      <c r="M106" s="17"/>
      <c r="N106" s="17"/>
      <c r="O106" s="17"/>
      <c r="P106" s="17"/>
      <c r="Q106" s="17"/>
      <c r="R106" s="17"/>
      <c r="S106" s="17"/>
      <c r="T106" s="17"/>
      <c r="U106" s="17"/>
      <c r="V106" s="17"/>
      <c r="W106" s="17"/>
      <c r="X106" s="17"/>
      <c r="Y106" s="17"/>
      <c r="Z106" s="17"/>
      <c r="AA106" s="17"/>
      <c r="AB106" s="17"/>
    </row>
    <row r="107" spans="1:28" ht="14.4">
      <c r="A107" s="21" t="s">
        <v>571</v>
      </c>
      <c r="B107" s="19">
        <v>43277</v>
      </c>
      <c r="C107" s="29"/>
      <c r="D107" s="29" t="s">
        <v>220</v>
      </c>
      <c r="E107" s="21">
        <v>306</v>
      </c>
      <c r="F107" s="53" t="s">
        <v>210</v>
      </c>
      <c r="G107" s="21" t="s">
        <v>583</v>
      </c>
      <c r="H107" s="5" t="s">
        <v>102</v>
      </c>
      <c r="I107" s="5" t="s">
        <v>36</v>
      </c>
      <c r="J107" s="5">
        <v>4160</v>
      </c>
      <c r="K107" s="34" t="s">
        <v>584</v>
      </c>
      <c r="L107" s="12" t="s">
        <v>585</v>
      </c>
      <c r="M107" s="17"/>
      <c r="N107" s="17"/>
      <c r="O107" s="17"/>
      <c r="P107" s="17"/>
      <c r="Q107" s="17"/>
      <c r="R107" s="17"/>
      <c r="S107" s="17"/>
      <c r="T107" s="17"/>
      <c r="U107" s="17"/>
      <c r="V107" s="17"/>
      <c r="W107" s="17"/>
      <c r="X107" s="17"/>
      <c r="Y107" s="17"/>
      <c r="Z107" s="17"/>
      <c r="AA107" s="17"/>
      <c r="AB107" s="17"/>
    </row>
    <row r="108" spans="1:28" ht="14.4">
      <c r="A108" s="21" t="s">
        <v>586</v>
      </c>
      <c r="B108" s="19">
        <v>43277</v>
      </c>
      <c r="C108" s="29"/>
      <c r="D108" s="29" t="s">
        <v>229</v>
      </c>
      <c r="E108" s="21">
        <v>306</v>
      </c>
      <c r="F108" s="45" t="s">
        <v>224</v>
      </c>
      <c r="G108" s="21" t="s">
        <v>587</v>
      </c>
      <c r="H108" s="5" t="s">
        <v>102</v>
      </c>
      <c r="I108" s="5" t="s">
        <v>25</v>
      </c>
      <c r="J108" s="5">
        <v>4161</v>
      </c>
      <c r="K108" s="34" t="s">
        <v>588</v>
      </c>
      <c r="L108" s="12" t="s">
        <v>589</v>
      </c>
      <c r="M108" s="17"/>
      <c r="N108" s="17"/>
      <c r="O108" s="17"/>
      <c r="P108" s="17"/>
      <c r="Q108" s="17"/>
      <c r="R108" s="17"/>
      <c r="S108" s="17"/>
      <c r="T108" s="17"/>
      <c r="U108" s="17"/>
      <c r="V108" s="17"/>
      <c r="W108" s="17"/>
      <c r="X108" s="17"/>
      <c r="Y108" s="17"/>
      <c r="Z108" s="17"/>
      <c r="AA108" s="17"/>
      <c r="AB108" s="17"/>
    </row>
    <row r="109" spans="1:28" ht="14.4">
      <c r="A109" s="21" t="s">
        <v>586</v>
      </c>
      <c r="B109" s="19">
        <v>43277</v>
      </c>
      <c r="C109" s="29"/>
      <c r="D109" s="29" t="s">
        <v>233</v>
      </c>
      <c r="E109" s="21">
        <v>306</v>
      </c>
      <c r="F109" s="45" t="s">
        <v>224</v>
      </c>
      <c r="G109" s="21" t="s">
        <v>246</v>
      </c>
      <c r="H109" s="5" t="s">
        <v>87</v>
      </c>
      <c r="I109" s="5" t="s">
        <v>25</v>
      </c>
      <c r="J109" s="5">
        <v>4268</v>
      </c>
      <c r="K109" s="34" t="s">
        <v>590</v>
      </c>
      <c r="L109" s="12" t="s">
        <v>591</v>
      </c>
      <c r="M109" s="17"/>
      <c r="N109" s="17"/>
      <c r="O109" s="17"/>
      <c r="P109" s="17"/>
      <c r="Q109" s="17"/>
      <c r="R109" s="17"/>
      <c r="S109" s="17"/>
      <c r="T109" s="17"/>
      <c r="U109" s="17"/>
      <c r="V109" s="17"/>
      <c r="W109" s="17"/>
      <c r="X109" s="17"/>
      <c r="Y109" s="17"/>
      <c r="Z109" s="17"/>
      <c r="AA109" s="17"/>
      <c r="AB109" s="17"/>
    </row>
    <row r="110" spans="1:28" ht="14.4">
      <c r="A110" s="21" t="s">
        <v>586</v>
      </c>
      <c r="B110" s="19">
        <v>43277</v>
      </c>
      <c r="C110" s="29"/>
      <c r="D110" s="29" t="s">
        <v>237</v>
      </c>
      <c r="E110" s="21">
        <v>306</v>
      </c>
      <c r="F110" s="45" t="s">
        <v>224</v>
      </c>
      <c r="G110" s="21" t="s">
        <v>592</v>
      </c>
      <c r="H110" s="5" t="s">
        <v>14</v>
      </c>
      <c r="I110" s="14" t="s">
        <v>36</v>
      </c>
      <c r="J110" s="5">
        <v>4319</v>
      </c>
      <c r="K110" s="34" t="s">
        <v>593</v>
      </c>
      <c r="L110" s="12" t="s">
        <v>594</v>
      </c>
      <c r="M110" s="17"/>
      <c r="N110" s="17"/>
      <c r="O110" s="17"/>
      <c r="P110" s="17"/>
      <c r="Q110" s="17"/>
      <c r="R110" s="17"/>
      <c r="S110" s="17"/>
      <c r="T110" s="17"/>
      <c r="U110" s="17"/>
      <c r="V110" s="17"/>
      <c r="W110" s="17"/>
      <c r="X110" s="17"/>
      <c r="Y110" s="17"/>
      <c r="Z110" s="17"/>
      <c r="AA110" s="17"/>
      <c r="AB110" s="17"/>
    </row>
    <row r="111" spans="1:28" ht="14.4">
      <c r="A111" s="21" t="s">
        <v>586</v>
      </c>
      <c r="B111" s="19">
        <v>43277</v>
      </c>
      <c r="C111" s="29"/>
      <c r="D111" s="29" t="s">
        <v>241</v>
      </c>
      <c r="E111" s="21">
        <v>306</v>
      </c>
      <c r="F111" s="45" t="s">
        <v>224</v>
      </c>
      <c r="G111" s="21" t="s">
        <v>224</v>
      </c>
      <c r="H111" s="5" t="s">
        <v>87</v>
      </c>
      <c r="I111" s="5" t="s">
        <v>25</v>
      </c>
      <c r="J111" s="5">
        <v>4334</v>
      </c>
      <c r="K111" s="65" t="s">
        <v>595</v>
      </c>
      <c r="L111" s="12" t="s">
        <v>596</v>
      </c>
      <c r="M111" s="17"/>
      <c r="N111" s="17"/>
      <c r="O111" s="17"/>
      <c r="P111" s="17"/>
      <c r="Q111" s="17"/>
      <c r="R111" s="17"/>
      <c r="S111" s="17"/>
      <c r="T111" s="17"/>
      <c r="U111" s="17"/>
      <c r="V111" s="17"/>
      <c r="W111" s="17"/>
      <c r="X111" s="17"/>
      <c r="Y111" s="17"/>
      <c r="Z111" s="17"/>
      <c r="AA111" s="17"/>
      <c r="AB111" s="17"/>
    </row>
    <row r="112" spans="1:28" ht="14.4">
      <c r="A112" s="21" t="s">
        <v>221</v>
      </c>
      <c r="B112" s="19">
        <v>43277</v>
      </c>
      <c r="C112" s="29"/>
      <c r="D112" s="29" t="s">
        <v>245</v>
      </c>
      <c r="E112" s="21">
        <v>306</v>
      </c>
      <c r="F112" s="53" t="s">
        <v>210</v>
      </c>
      <c r="G112" s="21" t="s">
        <v>210</v>
      </c>
      <c r="H112" s="5" t="s">
        <v>87</v>
      </c>
      <c r="I112" s="5" t="s">
        <v>25</v>
      </c>
      <c r="J112" s="5">
        <v>4335</v>
      </c>
      <c r="K112" s="34" t="s">
        <v>597</v>
      </c>
      <c r="L112" s="12" t="s">
        <v>598</v>
      </c>
      <c r="M112" s="17"/>
      <c r="N112" s="17"/>
      <c r="O112" s="17"/>
      <c r="P112" s="17"/>
      <c r="Q112" s="17"/>
      <c r="R112" s="17"/>
      <c r="S112" s="17"/>
      <c r="T112" s="17"/>
      <c r="U112" s="17"/>
      <c r="V112" s="17"/>
      <c r="W112" s="17"/>
      <c r="X112" s="17"/>
      <c r="Y112" s="17"/>
      <c r="Z112" s="17"/>
      <c r="AA112" s="17"/>
      <c r="AB112" s="17"/>
    </row>
    <row r="113" spans="1:28" ht="14.4">
      <c r="A113" s="21" t="s">
        <v>221</v>
      </c>
      <c r="B113" s="19">
        <v>43277</v>
      </c>
      <c r="C113" s="29"/>
      <c r="D113" s="29" t="s">
        <v>249</v>
      </c>
      <c r="E113" s="5">
        <v>306</v>
      </c>
      <c r="F113" s="53" t="s">
        <v>210</v>
      </c>
      <c r="G113" s="5" t="s">
        <v>599</v>
      </c>
      <c r="H113" s="5" t="s">
        <v>14</v>
      </c>
      <c r="I113" s="5" t="s">
        <v>36</v>
      </c>
      <c r="J113" s="5">
        <v>4365</v>
      </c>
      <c r="K113" s="65" t="s">
        <v>600</v>
      </c>
      <c r="L113" s="12" t="s">
        <v>601</v>
      </c>
      <c r="M113" s="17"/>
      <c r="N113" s="17"/>
      <c r="O113" s="17"/>
      <c r="P113" s="17"/>
      <c r="Q113" s="17"/>
      <c r="R113" s="17"/>
      <c r="S113" s="17"/>
      <c r="T113" s="17"/>
      <c r="U113" s="17"/>
      <c r="V113" s="17"/>
      <c r="W113" s="17"/>
      <c r="X113" s="17"/>
      <c r="Y113" s="17"/>
      <c r="Z113" s="17"/>
      <c r="AA113" s="17"/>
      <c r="AB113" s="17"/>
    </row>
    <row r="114" spans="1:28" ht="14.4">
      <c r="A114" s="44" t="s">
        <v>602</v>
      </c>
      <c r="B114" s="55">
        <v>43277</v>
      </c>
      <c r="C114" s="56"/>
      <c r="D114" s="56" t="s">
        <v>254</v>
      </c>
      <c r="E114" s="44">
        <v>306</v>
      </c>
      <c r="F114" s="58" t="s">
        <v>210</v>
      </c>
      <c r="G114" s="44"/>
      <c r="H114" s="44"/>
      <c r="I114" s="44"/>
      <c r="J114" s="44"/>
      <c r="K114" s="34" t="s">
        <v>605</v>
      </c>
      <c r="L114" s="34"/>
      <c r="M114" s="35"/>
      <c r="N114" s="35"/>
      <c r="O114" s="35"/>
      <c r="P114" s="35"/>
      <c r="Q114" s="35"/>
      <c r="R114" s="35"/>
      <c r="S114" s="35"/>
      <c r="T114" s="35"/>
      <c r="U114" s="35"/>
      <c r="V114" s="35"/>
      <c r="W114" s="35"/>
      <c r="X114" s="35"/>
      <c r="Y114" s="35"/>
      <c r="Z114" s="35"/>
      <c r="AA114" s="35"/>
      <c r="AB114" s="35"/>
    </row>
    <row r="115" spans="1:28" ht="14.4">
      <c r="A115" s="5" t="s">
        <v>606</v>
      </c>
      <c r="B115" s="6">
        <v>43278</v>
      </c>
      <c r="C115" s="7">
        <v>4</v>
      </c>
      <c r="D115" s="7" t="s">
        <v>128</v>
      </c>
      <c r="E115" s="5">
        <v>306</v>
      </c>
      <c r="F115" s="21" t="s">
        <v>607</v>
      </c>
      <c r="G115" s="5" t="s">
        <v>615</v>
      </c>
      <c r="H115" s="5" t="s">
        <v>87</v>
      </c>
      <c r="I115" s="5" t="s">
        <v>25</v>
      </c>
      <c r="J115" s="15">
        <v>4125</v>
      </c>
      <c r="K115" s="34" t="s">
        <v>616</v>
      </c>
      <c r="L115" s="12" t="s">
        <v>617</v>
      </c>
      <c r="M115" s="17"/>
      <c r="N115" s="17"/>
      <c r="O115" s="17"/>
      <c r="P115" s="17"/>
      <c r="Q115" s="17"/>
      <c r="R115" s="17"/>
      <c r="S115" s="17"/>
      <c r="T115" s="17"/>
      <c r="U115" s="17"/>
      <c r="V115" s="17"/>
      <c r="W115" s="17"/>
      <c r="X115" s="17"/>
      <c r="Y115" s="17"/>
      <c r="Z115" s="17"/>
      <c r="AA115" s="17"/>
      <c r="AB115" s="17"/>
    </row>
    <row r="116" spans="1:28" ht="14.4">
      <c r="A116" s="5" t="s">
        <v>606</v>
      </c>
      <c r="B116" s="6">
        <v>43278</v>
      </c>
      <c r="C116" s="7">
        <v>1</v>
      </c>
      <c r="D116" s="7" t="s">
        <v>21</v>
      </c>
      <c r="E116" s="5">
        <v>306</v>
      </c>
      <c r="F116" s="21" t="s">
        <v>607</v>
      </c>
      <c r="G116" s="5" t="s">
        <v>325</v>
      </c>
      <c r="H116" s="5" t="s">
        <v>14</v>
      </c>
      <c r="I116" s="5" t="s">
        <v>78</v>
      </c>
      <c r="J116" s="5">
        <v>3992</v>
      </c>
      <c r="K116" s="34" t="s">
        <v>608</v>
      </c>
      <c r="L116" s="12" t="s">
        <v>609</v>
      </c>
      <c r="M116" s="17"/>
      <c r="N116" s="17"/>
      <c r="O116" s="17"/>
      <c r="P116" s="17"/>
      <c r="Q116" s="17"/>
      <c r="R116" s="17"/>
      <c r="S116" s="17"/>
      <c r="T116" s="17"/>
      <c r="U116" s="17"/>
      <c r="V116" s="17"/>
      <c r="W116" s="17"/>
      <c r="X116" s="17"/>
      <c r="Y116" s="17"/>
      <c r="Z116" s="17"/>
      <c r="AA116" s="17"/>
      <c r="AB116" s="17"/>
    </row>
    <row r="117" spans="1:28" ht="14.4">
      <c r="A117" s="5" t="s">
        <v>606</v>
      </c>
      <c r="B117" s="6">
        <v>43278</v>
      </c>
      <c r="C117" s="7">
        <v>2</v>
      </c>
      <c r="D117" s="7" t="s">
        <v>79</v>
      </c>
      <c r="E117" s="5">
        <v>306</v>
      </c>
      <c r="F117" s="21" t="s">
        <v>607</v>
      </c>
      <c r="G117" s="36" t="s">
        <v>117</v>
      </c>
      <c r="H117" s="5" t="s">
        <v>87</v>
      </c>
      <c r="I117" s="5" t="s">
        <v>78</v>
      </c>
      <c r="J117" s="5">
        <v>4207</v>
      </c>
      <c r="K117" s="34" t="s">
        <v>610</v>
      </c>
      <c r="L117" s="12" t="s">
        <v>611</v>
      </c>
      <c r="M117" s="17"/>
      <c r="N117" s="17"/>
      <c r="O117" s="17"/>
      <c r="P117" s="17"/>
      <c r="Q117" s="17"/>
      <c r="R117" s="17"/>
      <c r="S117" s="17"/>
      <c r="T117" s="17"/>
      <c r="U117" s="17"/>
      <c r="V117" s="17"/>
      <c r="W117" s="17"/>
      <c r="X117" s="17"/>
      <c r="Y117" s="17"/>
      <c r="Z117" s="17"/>
      <c r="AA117" s="17"/>
      <c r="AB117" s="17"/>
    </row>
    <row r="118" spans="1:28" ht="14.4">
      <c r="A118" s="5" t="s">
        <v>606</v>
      </c>
      <c r="B118" s="6">
        <v>43278</v>
      </c>
      <c r="C118" s="7">
        <v>3</v>
      </c>
      <c r="D118" s="7" t="s">
        <v>99</v>
      </c>
      <c r="E118" s="5">
        <v>306</v>
      </c>
      <c r="F118" s="21" t="s">
        <v>607</v>
      </c>
      <c r="G118" s="5" t="s">
        <v>117</v>
      </c>
      <c r="H118" s="5" t="s">
        <v>87</v>
      </c>
      <c r="I118" s="5" t="s">
        <v>78</v>
      </c>
      <c r="J118" s="5">
        <v>4310</v>
      </c>
      <c r="K118" s="65" t="s">
        <v>613</v>
      </c>
      <c r="L118" s="12" t="s">
        <v>614</v>
      </c>
      <c r="M118" s="17"/>
      <c r="N118" s="17"/>
      <c r="O118" s="17"/>
      <c r="P118" s="17"/>
      <c r="Q118" s="17"/>
      <c r="R118" s="17"/>
      <c r="S118" s="17"/>
      <c r="T118" s="17"/>
      <c r="U118" s="17"/>
      <c r="V118" s="17"/>
      <c r="W118" s="17"/>
      <c r="X118" s="17"/>
      <c r="Y118" s="17"/>
      <c r="Z118" s="17"/>
      <c r="AA118" s="17"/>
      <c r="AB118" s="17"/>
    </row>
    <row r="119" spans="1:28" ht="14.4">
      <c r="A119" s="5" t="s">
        <v>618</v>
      </c>
      <c r="B119" s="6">
        <v>43278</v>
      </c>
      <c r="C119" s="29">
        <v>5</v>
      </c>
      <c r="D119" s="7" t="s">
        <v>199</v>
      </c>
      <c r="E119" s="5">
        <v>306</v>
      </c>
      <c r="F119" s="5" t="s">
        <v>619</v>
      </c>
      <c r="G119" s="5" t="s">
        <v>620</v>
      </c>
      <c r="H119" s="5" t="s">
        <v>87</v>
      </c>
      <c r="I119" s="5" t="s">
        <v>36</v>
      </c>
      <c r="J119" s="5">
        <v>3925</v>
      </c>
      <c r="K119" s="34" t="s">
        <v>621</v>
      </c>
      <c r="L119" s="12" t="s">
        <v>622</v>
      </c>
      <c r="M119" s="17"/>
      <c r="N119" s="17"/>
      <c r="O119" s="17"/>
      <c r="P119" s="17"/>
      <c r="Q119" s="17"/>
      <c r="R119" s="17"/>
      <c r="S119" s="17"/>
      <c r="T119" s="17"/>
      <c r="U119" s="17"/>
      <c r="V119" s="17"/>
      <c r="W119" s="17"/>
      <c r="X119" s="17"/>
      <c r="Y119" s="17"/>
      <c r="Z119" s="17"/>
      <c r="AA119" s="17"/>
      <c r="AB119" s="17"/>
    </row>
    <row r="120" spans="1:28" ht="14.4">
      <c r="A120" s="21" t="s">
        <v>618</v>
      </c>
      <c r="B120" s="19">
        <v>43278</v>
      </c>
      <c r="C120" s="29">
        <v>6</v>
      </c>
      <c r="D120" s="7" t="s">
        <v>206</v>
      </c>
      <c r="E120" s="21">
        <v>306</v>
      </c>
      <c r="F120" s="5" t="s">
        <v>619</v>
      </c>
      <c r="G120" s="36" t="s">
        <v>623</v>
      </c>
      <c r="H120" s="21" t="s">
        <v>87</v>
      </c>
      <c r="I120" s="21" t="s">
        <v>25</v>
      </c>
      <c r="J120" s="21">
        <v>3947</v>
      </c>
      <c r="K120" s="34" t="s">
        <v>624</v>
      </c>
      <c r="L120" s="12" t="s">
        <v>625</v>
      </c>
      <c r="M120" s="17"/>
      <c r="N120" s="17"/>
      <c r="O120" s="17"/>
      <c r="P120" s="17"/>
      <c r="Q120" s="17"/>
      <c r="R120" s="17"/>
      <c r="S120" s="17"/>
      <c r="T120" s="17"/>
      <c r="U120" s="17"/>
      <c r="V120" s="17"/>
      <c r="W120" s="17"/>
      <c r="X120" s="17"/>
      <c r="Y120" s="17"/>
      <c r="Z120" s="17"/>
      <c r="AA120" s="17"/>
      <c r="AB120" s="17"/>
    </row>
    <row r="121" spans="1:28" ht="14.4">
      <c r="A121" s="21" t="s">
        <v>618</v>
      </c>
      <c r="B121" s="19">
        <v>43278</v>
      </c>
      <c r="C121" s="29">
        <v>7</v>
      </c>
      <c r="D121" s="7" t="s">
        <v>213</v>
      </c>
      <c r="E121" s="21">
        <v>306</v>
      </c>
      <c r="F121" s="5" t="s">
        <v>619</v>
      </c>
      <c r="G121" s="21" t="s">
        <v>626</v>
      </c>
      <c r="H121" s="21" t="s">
        <v>14</v>
      </c>
      <c r="I121" s="21" t="s">
        <v>25</v>
      </c>
      <c r="J121" s="21">
        <v>4110</v>
      </c>
      <c r="K121" s="34" t="s">
        <v>627</v>
      </c>
      <c r="L121" s="12" t="s">
        <v>628</v>
      </c>
      <c r="M121" s="17"/>
      <c r="N121" s="17"/>
      <c r="O121" s="17"/>
      <c r="P121" s="17"/>
      <c r="Q121" s="17"/>
      <c r="R121" s="17"/>
      <c r="S121" s="17"/>
      <c r="T121" s="17"/>
      <c r="U121" s="17"/>
      <c r="V121" s="17"/>
      <c r="W121" s="17"/>
      <c r="X121" s="17"/>
      <c r="Y121" s="17"/>
      <c r="Z121" s="17"/>
      <c r="AA121" s="17"/>
      <c r="AB121" s="17"/>
    </row>
    <row r="122" spans="1:28" ht="14.4">
      <c r="A122" s="21" t="s">
        <v>618</v>
      </c>
      <c r="B122" s="19">
        <v>43278</v>
      </c>
      <c r="C122" s="29">
        <v>8</v>
      </c>
      <c r="D122" s="7" t="s">
        <v>220</v>
      </c>
      <c r="E122" s="21">
        <v>306</v>
      </c>
      <c r="F122" s="5" t="s">
        <v>619</v>
      </c>
      <c r="G122" s="21" t="s">
        <v>629</v>
      </c>
      <c r="H122" s="59" t="s">
        <v>102</v>
      </c>
      <c r="I122" s="21" t="s">
        <v>36</v>
      </c>
      <c r="J122" s="21">
        <v>3999</v>
      </c>
      <c r="K122" s="34" t="s">
        <v>630</v>
      </c>
      <c r="L122" s="12" t="s">
        <v>631</v>
      </c>
      <c r="M122" s="17"/>
      <c r="N122" s="17"/>
      <c r="O122" s="17"/>
      <c r="P122" s="17"/>
      <c r="Q122" s="17"/>
      <c r="R122" s="17"/>
      <c r="S122" s="17"/>
      <c r="T122" s="17"/>
      <c r="U122" s="17"/>
      <c r="V122" s="17"/>
      <c r="W122" s="17"/>
      <c r="X122" s="17"/>
      <c r="Y122" s="17"/>
      <c r="Z122" s="17"/>
      <c r="AA122" s="17"/>
      <c r="AB122" s="17"/>
    </row>
    <row r="123" spans="1:28" ht="14.4">
      <c r="A123" s="21" t="s">
        <v>632</v>
      </c>
      <c r="B123" s="19">
        <v>43278</v>
      </c>
      <c r="C123" s="29">
        <v>9</v>
      </c>
      <c r="D123" s="7" t="s">
        <v>229</v>
      </c>
      <c r="E123" s="21">
        <v>306</v>
      </c>
      <c r="F123" s="21" t="s">
        <v>117</v>
      </c>
      <c r="G123" s="21" t="s">
        <v>633</v>
      </c>
      <c r="H123" s="21" t="s">
        <v>14</v>
      </c>
      <c r="I123" s="21" t="s">
        <v>25</v>
      </c>
      <c r="J123" s="21">
        <v>3950</v>
      </c>
      <c r="K123" s="34" t="s">
        <v>634</v>
      </c>
      <c r="L123" s="12" t="s">
        <v>635</v>
      </c>
      <c r="M123" s="17"/>
      <c r="N123" s="17"/>
      <c r="O123" s="17"/>
      <c r="P123" s="17"/>
      <c r="Q123" s="17"/>
      <c r="R123" s="17"/>
      <c r="S123" s="17"/>
      <c r="T123" s="17"/>
      <c r="U123" s="17"/>
      <c r="V123" s="17"/>
      <c r="W123" s="17"/>
      <c r="X123" s="17"/>
      <c r="Y123" s="17"/>
      <c r="Z123" s="17"/>
      <c r="AA123" s="17"/>
      <c r="AB123" s="17"/>
    </row>
    <row r="124" spans="1:28" ht="14.4">
      <c r="A124" s="21" t="s">
        <v>632</v>
      </c>
      <c r="B124" s="19">
        <v>43278</v>
      </c>
      <c r="C124" s="29">
        <v>10</v>
      </c>
      <c r="D124" s="7" t="s">
        <v>233</v>
      </c>
      <c r="E124" s="21">
        <v>306</v>
      </c>
      <c r="F124" s="21" t="s">
        <v>117</v>
      </c>
      <c r="G124" s="21" t="s">
        <v>636</v>
      </c>
      <c r="H124" s="21" t="s">
        <v>87</v>
      </c>
      <c r="I124" s="21" t="s">
        <v>36</v>
      </c>
      <c r="J124" s="21">
        <v>4216</v>
      </c>
      <c r="K124" s="34" t="s">
        <v>637</v>
      </c>
      <c r="L124" s="12" t="s">
        <v>638</v>
      </c>
      <c r="M124" s="60"/>
      <c r="N124" s="60"/>
      <c r="O124" s="60"/>
      <c r="P124" s="60"/>
      <c r="Q124" s="60"/>
      <c r="R124" s="60"/>
      <c r="S124" s="60"/>
      <c r="T124" s="60"/>
      <c r="U124" s="60"/>
      <c r="V124" s="60"/>
      <c r="W124" s="60"/>
      <c r="X124" s="60"/>
      <c r="Y124" s="60"/>
      <c r="Z124" s="60"/>
      <c r="AA124" s="60"/>
      <c r="AB124" s="60"/>
    </row>
    <row r="125" spans="1:28" ht="14.4">
      <c r="A125" s="21" t="s">
        <v>632</v>
      </c>
      <c r="B125" s="19">
        <v>43278</v>
      </c>
      <c r="C125" s="29">
        <v>11</v>
      </c>
      <c r="D125" s="7" t="s">
        <v>237</v>
      </c>
      <c r="E125" s="21">
        <v>306</v>
      </c>
      <c r="F125" s="21" t="s">
        <v>117</v>
      </c>
      <c r="G125" s="21" t="s">
        <v>639</v>
      </c>
      <c r="H125" s="21" t="s">
        <v>87</v>
      </c>
      <c r="I125" s="21" t="s">
        <v>36</v>
      </c>
      <c r="J125" s="21">
        <v>3938</v>
      </c>
      <c r="K125" s="34" t="s">
        <v>640</v>
      </c>
      <c r="L125" s="12" t="s">
        <v>641</v>
      </c>
      <c r="M125" s="12" t="s">
        <v>642</v>
      </c>
      <c r="N125" s="17"/>
      <c r="O125" s="17"/>
      <c r="P125" s="17"/>
      <c r="Q125" s="17"/>
      <c r="R125" s="17"/>
      <c r="S125" s="17"/>
      <c r="T125" s="17"/>
      <c r="U125" s="17"/>
      <c r="V125" s="17"/>
      <c r="W125" s="17"/>
      <c r="X125" s="17"/>
      <c r="Y125" s="17"/>
      <c r="Z125" s="17"/>
      <c r="AA125" s="17"/>
      <c r="AB125" s="17"/>
    </row>
    <row r="126" spans="1:28" ht="14.4">
      <c r="A126" s="21" t="s">
        <v>632</v>
      </c>
      <c r="B126" s="19">
        <v>43278</v>
      </c>
      <c r="C126" s="29">
        <v>12</v>
      </c>
      <c r="D126" s="7" t="s">
        <v>241</v>
      </c>
      <c r="E126" s="21">
        <v>306</v>
      </c>
      <c r="F126" s="21" t="s">
        <v>117</v>
      </c>
      <c r="G126" s="21" t="s">
        <v>643</v>
      </c>
      <c r="H126" s="21" t="s">
        <v>102</v>
      </c>
      <c r="I126" s="21" t="s">
        <v>25</v>
      </c>
      <c r="J126" s="21">
        <v>4187</v>
      </c>
      <c r="K126" s="34" t="s">
        <v>644</v>
      </c>
      <c r="L126" s="12" t="s">
        <v>645</v>
      </c>
      <c r="M126" s="17"/>
      <c r="N126" s="17"/>
      <c r="O126" s="17"/>
      <c r="P126" s="17"/>
      <c r="Q126" s="17"/>
      <c r="R126" s="17"/>
      <c r="S126" s="17"/>
      <c r="T126" s="17"/>
      <c r="U126" s="17"/>
      <c r="V126" s="17"/>
      <c r="W126" s="17"/>
      <c r="X126" s="17"/>
      <c r="Y126" s="17"/>
      <c r="Z126" s="17"/>
      <c r="AA126" s="17"/>
      <c r="AB126" s="17"/>
    </row>
    <row r="127" spans="1:28" ht="14.4">
      <c r="A127" s="21" t="s">
        <v>646</v>
      </c>
      <c r="B127" s="19">
        <v>43278</v>
      </c>
      <c r="C127" s="29">
        <v>13</v>
      </c>
      <c r="D127" s="7" t="s">
        <v>245</v>
      </c>
      <c r="E127" s="21">
        <v>306</v>
      </c>
      <c r="F127" s="21" t="s">
        <v>117</v>
      </c>
      <c r="G127" s="21" t="s">
        <v>647</v>
      </c>
      <c r="H127" s="21" t="s">
        <v>14</v>
      </c>
      <c r="I127" s="21" t="s">
        <v>36</v>
      </c>
      <c r="J127" s="21">
        <v>4388</v>
      </c>
      <c r="K127" s="65" t="s">
        <v>648</v>
      </c>
      <c r="L127" s="12" t="s">
        <v>649</v>
      </c>
      <c r="M127" s="17"/>
      <c r="N127" s="17"/>
      <c r="O127" s="17"/>
      <c r="P127" s="17"/>
      <c r="Q127" s="17"/>
      <c r="R127" s="17"/>
      <c r="S127" s="17"/>
      <c r="T127" s="17"/>
      <c r="U127" s="17"/>
      <c r="V127" s="17"/>
      <c r="W127" s="17"/>
      <c r="X127" s="17"/>
      <c r="Y127" s="17"/>
      <c r="Z127" s="17"/>
      <c r="AA127" s="17"/>
      <c r="AB127" s="17"/>
    </row>
    <row r="128" spans="1:28" ht="14.4">
      <c r="A128" s="21" t="s">
        <v>646</v>
      </c>
      <c r="B128" s="19">
        <v>43278</v>
      </c>
      <c r="C128" s="61">
        <v>14</v>
      </c>
      <c r="D128" s="7" t="s">
        <v>249</v>
      </c>
      <c r="E128" s="21">
        <v>306</v>
      </c>
      <c r="F128" s="21" t="s">
        <v>117</v>
      </c>
      <c r="G128" s="36" t="s">
        <v>650</v>
      </c>
      <c r="H128" s="21" t="s">
        <v>14</v>
      </c>
      <c r="I128" s="21" t="s">
        <v>25</v>
      </c>
      <c r="J128" s="21">
        <v>4000</v>
      </c>
      <c r="K128" s="34" t="s">
        <v>651</v>
      </c>
      <c r="L128" s="12" t="s">
        <v>652</v>
      </c>
      <c r="M128" s="17"/>
      <c r="N128" s="17"/>
      <c r="O128" s="17"/>
      <c r="P128" s="17"/>
      <c r="Q128" s="17"/>
      <c r="R128" s="17"/>
      <c r="S128" s="17"/>
      <c r="T128" s="17"/>
      <c r="U128" s="17"/>
      <c r="V128" s="17"/>
      <c r="W128" s="17"/>
      <c r="X128" s="17"/>
      <c r="Y128" s="17"/>
      <c r="Z128" s="17"/>
      <c r="AA128" s="17"/>
      <c r="AB128" s="17"/>
    </row>
    <row r="129" spans="1:28" ht="14.4">
      <c r="A129" s="21" t="s">
        <v>646</v>
      </c>
      <c r="B129" s="19">
        <v>43278</v>
      </c>
      <c r="C129" s="29">
        <v>15</v>
      </c>
      <c r="D129" s="7" t="s">
        <v>305</v>
      </c>
      <c r="E129" s="21">
        <v>306</v>
      </c>
      <c r="F129" s="21" t="s">
        <v>117</v>
      </c>
      <c r="G129" s="21" t="s">
        <v>607</v>
      </c>
      <c r="H129" s="21" t="s">
        <v>87</v>
      </c>
      <c r="I129" s="21" t="s">
        <v>78</v>
      </c>
      <c r="J129" s="21">
        <v>4226</v>
      </c>
      <c r="K129" s="34" t="s">
        <v>653</v>
      </c>
      <c r="L129" s="12" t="s">
        <v>654</v>
      </c>
      <c r="M129" s="17"/>
      <c r="N129" s="17"/>
      <c r="O129" s="17"/>
      <c r="P129" s="17"/>
      <c r="Q129" s="17"/>
      <c r="R129" s="17"/>
      <c r="S129" s="17"/>
      <c r="T129" s="17"/>
      <c r="U129" s="17"/>
      <c r="V129" s="17"/>
      <c r="W129" s="17"/>
      <c r="X129" s="17"/>
      <c r="Y129" s="17"/>
      <c r="Z129" s="17"/>
      <c r="AA129" s="17"/>
      <c r="AB129" s="17"/>
    </row>
    <row r="130" spans="1:28" ht="14.4">
      <c r="A130" s="8" t="s">
        <v>655</v>
      </c>
      <c r="B130" s="55">
        <v>43278</v>
      </c>
      <c r="C130" s="32"/>
      <c r="D130" s="32" t="s">
        <v>310</v>
      </c>
      <c r="E130" s="8">
        <v>306</v>
      </c>
      <c r="F130" s="44" t="s">
        <v>117</v>
      </c>
      <c r="G130" s="8"/>
      <c r="H130" s="8"/>
      <c r="I130" s="8"/>
      <c r="J130" s="8"/>
      <c r="K130" s="34" t="s">
        <v>656</v>
      </c>
      <c r="L130" s="34"/>
      <c r="M130" s="35"/>
      <c r="N130" s="35"/>
      <c r="O130" s="35"/>
      <c r="P130" s="35"/>
      <c r="Q130" s="35"/>
      <c r="R130" s="35"/>
      <c r="S130" s="35"/>
      <c r="T130" s="35"/>
      <c r="U130" s="35"/>
      <c r="V130" s="35"/>
      <c r="W130" s="35"/>
      <c r="X130" s="35"/>
      <c r="Y130" s="35"/>
      <c r="Z130" s="35"/>
      <c r="AA130" s="35"/>
      <c r="AB130" s="35"/>
    </row>
    <row r="131" spans="1:28" ht="14.4">
      <c r="A131" s="21" t="s">
        <v>657</v>
      </c>
      <c r="B131" s="19">
        <v>43278</v>
      </c>
      <c r="C131" s="29"/>
      <c r="D131" s="29" t="s">
        <v>128</v>
      </c>
      <c r="E131" s="5" t="s">
        <v>114</v>
      </c>
      <c r="F131" s="53" t="s">
        <v>136</v>
      </c>
      <c r="G131" s="5" t="s">
        <v>668</v>
      </c>
      <c r="H131" s="5" t="s">
        <v>87</v>
      </c>
      <c r="I131" s="5" t="s">
        <v>25</v>
      </c>
      <c r="J131" s="5">
        <v>4124</v>
      </c>
      <c r="K131" s="34" t="s">
        <v>669</v>
      </c>
      <c r="L131" s="12" t="s">
        <v>670</v>
      </c>
      <c r="M131" s="17"/>
      <c r="N131" s="17"/>
      <c r="O131" s="17"/>
      <c r="P131" s="17"/>
      <c r="Q131" s="17"/>
      <c r="R131" s="17"/>
      <c r="S131" s="17"/>
      <c r="T131" s="17"/>
      <c r="U131" s="17"/>
      <c r="V131" s="17"/>
      <c r="W131" s="17"/>
      <c r="X131" s="17"/>
      <c r="Y131" s="17"/>
      <c r="Z131" s="17"/>
      <c r="AA131" s="17"/>
      <c r="AB131" s="17"/>
    </row>
    <row r="132" spans="1:28" ht="14.4">
      <c r="A132" s="5" t="s">
        <v>657</v>
      </c>
      <c r="B132" s="6">
        <v>43278</v>
      </c>
      <c r="C132" s="7"/>
      <c r="D132" s="7" t="s">
        <v>21</v>
      </c>
      <c r="E132" s="5" t="s">
        <v>114</v>
      </c>
      <c r="F132" s="53" t="s">
        <v>136</v>
      </c>
      <c r="G132" s="5" t="s">
        <v>658</v>
      </c>
      <c r="H132" s="5" t="s">
        <v>87</v>
      </c>
      <c r="I132" s="5" t="s">
        <v>25</v>
      </c>
      <c r="J132" s="5">
        <v>3940</v>
      </c>
      <c r="K132" s="34" t="s">
        <v>659</v>
      </c>
      <c r="L132" s="88" t="s">
        <v>660</v>
      </c>
      <c r="M132" s="17"/>
      <c r="N132" s="17"/>
      <c r="O132" s="17"/>
      <c r="P132" s="17"/>
      <c r="Q132" s="17"/>
      <c r="R132" s="17"/>
      <c r="S132" s="17"/>
      <c r="T132" s="17"/>
      <c r="U132" s="17"/>
      <c r="V132" s="17"/>
      <c r="W132" s="17"/>
      <c r="X132" s="17"/>
      <c r="Y132" s="17"/>
      <c r="Z132" s="17"/>
      <c r="AA132" s="17"/>
      <c r="AB132" s="17"/>
    </row>
    <row r="133" spans="1:28" ht="14.4">
      <c r="A133" s="5" t="s">
        <v>657</v>
      </c>
      <c r="B133" s="6">
        <v>43278</v>
      </c>
      <c r="C133" s="7"/>
      <c r="D133" s="7" t="s">
        <v>79</v>
      </c>
      <c r="E133" s="5" t="s">
        <v>114</v>
      </c>
      <c r="F133" s="53" t="s">
        <v>136</v>
      </c>
      <c r="G133" s="5" t="s">
        <v>661</v>
      </c>
      <c r="H133" s="18" t="s">
        <v>132</v>
      </c>
      <c r="I133" s="5" t="s">
        <v>25</v>
      </c>
      <c r="J133" s="5">
        <v>3981</v>
      </c>
      <c r="K133" s="8" t="s">
        <v>662</v>
      </c>
      <c r="L133" s="131" t="s">
        <v>663</v>
      </c>
      <c r="M133" s="17"/>
      <c r="N133" s="17"/>
      <c r="O133" s="17"/>
      <c r="P133" s="17"/>
      <c r="Q133" s="17"/>
      <c r="R133" s="17"/>
      <c r="S133" s="17"/>
      <c r="T133" s="17"/>
      <c r="U133" s="17"/>
      <c r="V133" s="17"/>
      <c r="W133" s="17"/>
      <c r="X133" s="17"/>
      <c r="Y133" s="17"/>
      <c r="Z133" s="17"/>
      <c r="AA133" s="17"/>
      <c r="AB133" s="17"/>
    </row>
    <row r="134" spans="1:28" ht="14.4">
      <c r="A134" s="21" t="s">
        <v>657</v>
      </c>
      <c r="B134" s="19">
        <v>43278</v>
      </c>
      <c r="C134" s="29"/>
      <c r="D134" s="29" t="s">
        <v>99</v>
      </c>
      <c r="E134" s="5" t="s">
        <v>114</v>
      </c>
      <c r="F134" s="53" t="s">
        <v>136</v>
      </c>
      <c r="G134" s="5" t="s">
        <v>665</v>
      </c>
      <c r="H134" s="5" t="s">
        <v>87</v>
      </c>
      <c r="I134" s="5" t="s">
        <v>25</v>
      </c>
      <c r="J134" s="5">
        <v>4072</v>
      </c>
      <c r="K134" s="34" t="s">
        <v>666</v>
      </c>
      <c r="L134" s="12" t="s">
        <v>667</v>
      </c>
      <c r="M134" s="17"/>
      <c r="N134" s="17"/>
      <c r="O134" s="17"/>
      <c r="P134" s="17"/>
      <c r="Q134" s="17"/>
      <c r="R134" s="17"/>
      <c r="S134" s="17"/>
      <c r="T134" s="17"/>
      <c r="U134" s="17"/>
      <c r="V134" s="17"/>
      <c r="W134" s="17"/>
      <c r="X134" s="17"/>
      <c r="Y134" s="17"/>
      <c r="Z134" s="17"/>
      <c r="AA134" s="17"/>
      <c r="AB134" s="17"/>
    </row>
    <row r="135" spans="1:28" ht="14.4">
      <c r="A135" s="21" t="s">
        <v>671</v>
      </c>
      <c r="B135" s="19">
        <v>43278</v>
      </c>
      <c r="C135" s="29"/>
      <c r="D135" s="29" t="s">
        <v>199</v>
      </c>
      <c r="E135" s="5" t="s">
        <v>114</v>
      </c>
      <c r="F135" s="53" t="s">
        <v>136</v>
      </c>
      <c r="G135" s="5" t="s">
        <v>658</v>
      </c>
      <c r="H135" s="5" t="s">
        <v>87</v>
      </c>
      <c r="I135" s="5" t="s">
        <v>25</v>
      </c>
      <c r="J135" s="5">
        <v>4178</v>
      </c>
      <c r="K135" s="34" t="s">
        <v>675</v>
      </c>
      <c r="L135" s="12" t="s">
        <v>676</v>
      </c>
      <c r="M135" s="17"/>
      <c r="N135" s="17"/>
      <c r="O135" s="17"/>
      <c r="P135" s="17"/>
      <c r="Q135" s="17"/>
      <c r="R135" s="17"/>
      <c r="S135" s="17"/>
      <c r="T135" s="17"/>
      <c r="U135" s="17"/>
      <c r="V135" s="17"/>
      <c r="W135" s="17"/>
      <c r="X135" s="17"/>
      <c r="Y135" s="17"/>
      <c r="Z135" s="17"/>
      <c r="AA135" s="17"/>
      <c r="AB135" s="17"/>
    </row>
    <row r="136" spans="1:28" ht="14.4">
      <c r="A136" s="21" t="s">
        <v>671</v>
      </c>
      <c r="B136" s="19">
        <v>43278</v>
      </c>
      <c r="C136" s="29"/>
      <c r="D136" s="29" t="s">
        <v>206</v>
      </c>
      <c r="E136" s="5" t="s">
        <v>114</v>
      </c>
      <c r="F136" s="53" t="s">
        <v>136</v>
      </c>
      <c r="G136" s="36" t="s">
        <v>677</v>
      </c>
      <c r="H136" s="5" t="s">
        <v>14</v>
      </c>
      <c r="I136" s="5" t="s">
        <v>25</v>
      </c>
      <c r="J136" s="5">
        <v>4224</v>
      </c>
      <c r="K136" s="34" t="s">
        <v>678</v>
      </c>
      <c r="L136" s="12" t="s">
        <v>679</v>
      </c>
      <c r="M136" s="17"/>
      <c r="N136" s="17"/>
      <c r="O136" s="17"/>
      <c r="P136" s="17"/>
      <c r="Q136" s="17"/>
      <c r="R136" s="17"/>
      <c r="S136" s="17"/>
      <c r="T136" s="17"/>
      <c r="U136" s="17"/>
      <c r="V136" s="17"/>
      <c r="W136" s="17"/>
      <c r="X136" s="17"/>
      <c r="Y136" s="17"/>
      <c r="Z136" s="17"/>
      <c r="AA136" s="17"/>
      <c r="AB136" s="17"/>
    </row>
    <row r="137" spans="1:28" ht="14.4">
      <c r="A137" s="21" t="s">
        <v>671</v>
      </c>
      <c r="B137" s="19">
        <v>43278</v>
      </c>
      <c r="C137" s="29"/>
      <c r="D137" s="29" t="s">
        <v>213</v>
      </c>
      <c r="E137" s="5" t="s">
        <v>114</v>
      </c>
      <c r="F137" s="53" t="s">
        <v>136</v>
      </c>
      <c r="G137" s="5" t="s">
        <v>672</v>
      </c>
      <c r="H137" s="5" t="s">
        <v>14</v>
      </c>
      <c r="I137" s="15" t="s">
        <v>25</v>
      </c>
      <c r="J137" s="5">
        <v>4068</v>
      </c>
      <c r="K137" s="34" t="s">
        <v>673</v>
      </c>
      <c r="L137" s="12" t="s">
        <v>674</v>
      </c>
      <c r="M137" s="17"/>
      <c r="N137" s="17"/>
      <c r="O137" s="17"/>
      <c r="P137" s="17"/>
      <c r="Q137" s="17"/>
      <c r="R137" s="17"/>
      <c r="S137" s="17"/>
      <c r="T137" s="17"/>
      <c r="U137" s="17"/>
      <c r="V137" s="17"/>
      <c r="W137" s="17"/>
      <c r="X137" s="17"/>
      <c r="Y137" s="17"/>
      <c r="Z137" s="17"/>
      <c r="AA137" s="17"/>
      <c r="AB137" s="17"/>
    </row>
    <row r="138" spans="1:28" ht="14.4">
      <c r="A138" s="5" t="s">
        <v>682</v>
      </c>
      <c r="B138" s="6">
        <v>43277</v>
      </c>
      <c r="C138" s="7"/>
      <c r="D138" s="7" t="s">
        <v>128</v>
      </c>
      <c r="E138" s="5">
        <v>310</v>
      </c>
      <c r="F138" s="5" t="s">
        <v>683</v>
      </c>
      <c r="G138" s="5" t="s">
        <v>688</v>
      </c>
      <c r="H138" s="37" t="s">
        <v>87</v>
      </c>
      <c r="I138" s="5" t="s">
        <v>25</v>
      </c>
      <c r="J138" s="5">
        <v>3958</v>
      </c>
      <c r="K138" s="34" t="s">
        <v>689</v>
      </c>
      <c r="L138" s="12" t="s">
        <v>690</v>
      </c>
      <c r="M138" s="23"/>
      <c r="N138" s="35"/>
      <c r="O138" s="35"/>
      <c r="P138" s="35"/>
      <c r="Q138" s="35"/>
      <c r="R138" s="35"/>
      <c r="S138" s="35"/>
      <c r="T138" s="35"/>
      <c r="U138" s="35"/>
      <c r="V138" s="35"/>
      <c r="W138" s="35"/>
      <c r="X138" s="35"/>
      <c r="Y138" s="35"/>
      <c r="Z138" s="35"/>
      <c r="AA138" s="35"/>
      <c r="AB138" s="35"/>
    </row>
    <row r="139" spans="1:28" ht="14.4">
      <c r="A139" s="21" t="s">
        <v>682</v>
      </c>
      <c r="B139" s="19">
        <v>43277</v>
      </c>
      <c r="C139" s="29"/>
      <c r="D139" s="29" t="s">
        <v>21</v>
      </c>
      <c r="E139" s="5">
        <v>310</v>
      </c>
      <c r="F139" s="5" t="s">
        <v>683</v>
      </c>
      <c r="G139" s="5" t="s">
        <v>691</v>
      </c>
      <c r="H139" s="5" t="s">
        <v>14</v>
      </c>
      <c r="I139" s="5" t="s">
        <v>25</v>
      </c>
      <c r="J139" s="5">
        <v>4134</v>
      </c>
      <c r="K139" s="34" t="s">
        <v>692</v>
      </c>
      <c r="L139" s="12" t="s">
        <v>693</v>
      </c>
      <c r="M139" s="17"/>
      <c r="N139" s="17"/>
      <c r="O139" s="17"/>
      <c r="P139" s="17"/>
      <c r="Q139" s="17"/>
      <c r="R139" s="17"/>
      <c r="S139" s="17"/>
      <c r="T139" s="17"/>
      <c r="U139" s="17"/>
      <c r="V139" s="17"/>
      <c r="W139" s="17"/>
      <c r="X139" s="17"/>
      <c r="Y139" s="17"/>
      <c r="Z139" s="17"/>
      <c r="AA139" s="17"/>
      <c r="AB139" s="17"/>
    </row>
    <row r="140" spans="1:28" ht="14.4">
      <c r="A140" s="5" t="s">
        <v>682</v>
      </c>
      <c r="B140" s="6">
        <v>43277</v>
      </c>
      <c r="C140" s="7"/>
      <c r="D140" s="7" t="s">
        <v>79</v>
      </c>
      <c r="E140" s="5">
        <v>310</v>
      </c>
      <c r="F140" s="5" t="s">
        <v>683</v>
      </c>
      <c r="G140" s="5" t="s">
        <v>144</v>
      </c>
      <c r="H140" s="5" t="s">
        <v>87</v>
      </c>
      <c r="I140" s="5" t="s">
        <v>25</v>
      </c>
      <c r="J140" s="5">
        <v>3909</v>
      </c>
      <c r="K140" s="34" t="s">
        <v>686</v>
      </c>
      <c r="L140" s="12" t="s">
        <v>687</v>
      </c>
      <c r="M140" s="17"/>
      <c r="N140" s="17"/>
      <c r="O140" s="17"/>
      <c r="P140" s="17"/>
      <c r="Q140" s="17"/>
      <c r="R140" s="17"/>
      <c r="S140" s="17"/>
      <c r="T140" s="17"/>
      <c r="U140" s="17"/>
      <c r="V140" s="17"/>
      <c r="W140" s="17"/>
      <c r="X140" s="17"/>
      <c r="Y140" s="17"/>
      <c r="Z140" s="17"/>
      <c r="AA140" s="17"/>
      <c r="AB140" s="17"/>
    </row>
    <row r="141" spans="1:28" ht="14.4">
      <c r="A141" s="5" t="s">
        <v>682</v>
      </c>
      <c r="B141" s="6">
        <v>43277</v>
      </c>
      <c r="C141" s="7"/>
      <c r="D141" s="7" t="s">
        <v>99</v>
      </c>
      <c r="E141" s="5">
        <v>310</v>
      </c>
      <c r="F141" s="5" t="s">
        <v>683</v>
      </c>
      <c r="G141" s="5" t="s">
        <v>683</v>
      </c>
      <c r="H141" s="5" t="s">
        <v>87</v>
      </c>
      <c r="I141" s="15" t="s">
        <v>25</v>
      </c>
      <c r="J141" s="5">
        <v>3907</v>
      </c>
      <c r="K141" s="65" t="s">
        <v>684</v>
      </c>
      <c r="L141" s="12" t="s">
        <v>685</v>
      </c>
      <c r="M141" s="17"/>
      <c r="N141" s="17"/>
      <c r="O141" s="17"/>
      <c r="P141" s="17"/>
      <c r="Q141" s="17"/>
      <c r="R141" s="17"/>
      <c r="S141" s="17"/>
      <c r="T141" s="17"/>
      <c r="U141" s="17"/>
      <c r="V141" s="17"/>
      <c r="W141" s="17"/>
      <c r="X141" s="17"/>
      <c r="Y141" s="17"/>
      <c r="Z141" s="17"/>
      <c r="AA141" s="17"/>
      <c r="AB141" s="17"/>
    </row>
    <row r="142" spans="1:28" ht="14.4">
      <c r="A142" s="5" t="s">
        <v>694</v>
      </c>
      <c r="B142" s="6">
        <v>43277</v>
      </c>
      <c r="C142" s="7"/>
      <c r="D142" s="7" t="s">
        <v>199</v>
      </c>
      <c r="E142" s="5">
        <v>310</v>
      </c>
      <c r="F142" s="5" t="s">
        <v>688</v>
      </c>
      <c r="G142" s="5" t="s">
        <v>149</v>
      </c>
      <c r="H142" s="5" t="s">
        <v>87</v>
      </c>
      <c r="I142" s="5" t="s">
        <v>25</v>
      </c>
      <c r="J142" s="5">
        <v>3954</v>
      </c>
      <c r="K142" s="34" t="s">
        <v>695</v>
      </c>
      <c r="L142" s="12" t="s">
        <v>697</v>
      </c>
      <c r="M142" s="17"/>
      <c r="N142" s="17"/>
      <c r="O142" s="17"/>
      <c r="P142" s="17"/>
      <c r="Q142" s="17"/>
      <c r="R142" s="17"/>
      <c r="S142" s="17"/>
      <c r="T142" s="17"/>
      <c r="U142" s="17"/>
      <c r="V142" s="17"/>
      <c r="W142" s="17"/>
      <c r="X142" s="17"/>
      <c r="Y142" s="17"/>
      <c r="Z142" s="17"/>
      <c r="AA142" s="17"/>
      <c r="AB142" s="17"/>
    </row>
    <row r="143" spans="1:28" ht="14.4">
      <c r="A143" s="5" t="s">
        <v>694</v>
      </c>
      <c r="B143" s="6">
        <v>43277</v>
      </c>
      <c r="C143" s="7"/>
      <c r="D143" s="7" t="s">
        <v>206</v>
      </c>
      <c r="E143" s="5">
        <v>310</v>
      </c>
      <c r="F143" s="5" t="s">
        <v>688</v>
      </c>
      <c r="G143" s="5" t="s">
        <v>698</v>
      </c>
      <c r="H143" s="5" t="s">
        <v>14</v>
      </c>
      <c r="I143" s="5" t="s">
        <v>25</v>
      </c>
      <c r="J143" s="5">
        <v>4073</v>
      </c>
      <c r="K143" s="34" t="s">
        <v>699</v>
      </c>
      <c r="L143" s="12" t="s">
        <v>700</v>
      </c>
      <c r="M143" s="17"/>
      <c r="N143" s="17"/>
      <c r="O143" s="17"/>
      <c r="P143" s="17"/>
      <c r="Q143" s="17"/>
      <c r="R143" s="17"/>
      <c r="S143" s="17"/>
      <c r="T143" s="17"/>
      <c r="U143" s="17"/>
      <c r="V143" s="17"/>
      <c r="W143" s="17"/>
      <c r="X143" s="17"/>
      <c r="Y143" s="17"/>
      <c r="Z143" s="17"/>
      <c r="AA143" s="17"/>
      <c r="AB143" s="17"/>
    </row>
    <row r="144" spans="1:28" ht="14.4">
      <c r="A144" s="5" t="s">
        <v>694</v>
      </c>
      <c r="B144" s="6">
        <v>43277</v>
      </c>
      <c r="C144" s="7"/>
      <c r="D144" s="7" t="s">
        <v>213</v>
      </c>
      <c r="E144" s="5">
        <v>310</v>
      </c>
      <c r="F144" s="5" t="s">
        <v>688</v>
      </c>
      <c r="G144" s="5" t="s">
        <v>701</v>
      </c>
      <c r="H144" s="5" t="s">
        <v>14</v>
      </c>
      <c r="I144" s="5" t="s">
        <v>36</v>
      </c>
      <c r="J144" s="5">
        <v>4155</v>
      </c>
      <c r="K144" s="34" t="s">
        <v>703</v>
      </c>
      <c r="L144" s="12" t="s">
        <v>704</v>
      </c>
      <c r="M144" s="17"/>
      <c r="N144" s="17"/>
      <c r="O144" s="17"/>
      <c r="P144" s="17"/>
      <c r="Q144" s="17"/>
      <c r="R144" s="17"/>
      <c r="S144" s="17"/>
      <c r="T144" s="17"/>
      <c r="U144" s="17"/>
      <c r="V144" s="17"/>
      <c r="W144" s="17"/>
      <c r="X144" s="17"/>
      <c r="Y144" s="17"/>
      <c r="Z144" s="17"/>
      <c r="AA144" s="17"/>
      <c r="AB144" s="17"/>
    </row>
    <row r="145" spans="1:28" ht="14.4">
      <c r="A145" s="5" t="s">
        <v>694</v>
      </c>
      <c r="B145" s="6">
        <v>43277</v>
      </c>
      <c r="C145" s="7"/>
      <c r="D145" s="7" t="s">
        <v>220</v>
      </c>
      <c r="E145" s="5">
        <v>310</v>
      </c>
      <c r="F145" s="5" t="s">
        <v>688</v>
      </c>
      <c r="G145" s="5" t="s">
        <v>705</v>
      </c>
      <c r="H145" s="5" t="s">
        <v>87</v>
      </c>
      <c r="I145" s="5" t="s">
        <v>25</v>
      </c>
      <c r="J145" s="5">
        <v>4173</v>
      </c>
      <c r="K145" s="34" t="s">
        <v>706</v>
      </c>
      <c r="L145" s="12" t="s">
        <v>707</v>
      </c>
      <c r="M145" s="17"/>
      <c r="N145" s="17"/>
      <c r="O145" s="17"/>
      <c r="P145" s="17"/>
      <c r="Q145" s="17"/>
      <c r="R145" s="17"/>
      <c r="S145" s="17"/>
      <c r="T145" s="17"/>
      <c r="U145" s="17"/>
      <c r="V145" s="17"/>
      <c r="W145" s="17"/>
      <c r="X145" s="17"/>
      <c r="Y145" s="17"/>
      <c r="Z145" s="17"/>
      <c r="AA145" s="17"/>
      <c r="AB145" s="17"/>
    </row>
    <row r="146" spans="1:28" ht="14.4">
      <c r="A146" s="5" t="s">
        <v>708</v>
      </c>
      <c r="B146" s="6">
        <v>43277</v>
      </c>
      <c r="C146" s="7"/>
      <c r="D146" s="7" t="s">
        <v>229</v>
      </c>
      <c r="E146" s="5">
        <v>310</v>
      </c>
      <c r="F146" s="53" t="s">
        <v>144</v>
      </c>
      <c r="G146" s="5" t="s">
        <v>712</v>
      </c>
      <c r="H146" s="5" t="s">
        <v>87</v>
      </c>
      <c r="I146" s="5" t="s">
        <v>25</v>
      </c>
      <c r="J146" s="5">
        <v>4014</v>
      </c>
      <c r="K146" s="65" t="s">
        <v>713</v>
      </c>
      <c r="L146" s="12" t="s">
        <v>714</v>
      </c>
      <c r="M146" s="17"/>
      <c r="N146" s="17"/>
      <c r="O146" s="17"/>
      <c r="P146" s="17"/>
      <c r="Q146" s="17"/>
      <c r="R146" s="17"/>
      <c r="S146" s="17"/>
      <c r="T146" s="17"/>
      <c r="U146" s="17"/>
      <c r="V146" s="17"/>
      <c r="W146" s="17"/>
      <c r="X146" s="17"/>
      <c r="Y146" s="17"/>
      <c r="Z146" s="17"/>
      <c r="AA146" s="17"/>
      <c r="AB146" s="17"/>
    </row>
    <row r="147" spans="1:28" ht="14.4">
      <c r="A147" s="5" t="s">
        <v>708</v>
      </c>
      <c r="B147" s="6">
        <v>43277</v>
      </c>
      <c r="C147" s="7"/>
      <c r="D147" s="7" t="s">
        <v>233</v>
      </c>
      <c r="E147" s="5">
        <v>310</v>
      </c>
      <c r="F147" s="53" t="s">
        <v>144</v>
      </c>
      <c r="G147" s="36" t="s">
        <v>715</v>
      </c>
      <c r="H147" s="5" t="s">
        <v>14</v>
      </c>
      <c r="I147" s="5" t="s">
        <v>36</v>
      </c>
      <c r="J147" s="5">
        <v>4089</v>
      </c>
      <c r="K147" s="34" t="s">
        <v>716</v>
      </c>
      <c r="L147" s="12" t="s">
        <v>717</v>
      </c>
      <c r="M147" s="17"/>
      <c r="N147" s="17"/>
      <c r="O147" s="17"/>
      <c r="P147" s="17"/>
      <c r="Q147" s="17"/>
      <c r="R147" s="17"/>
      <c r="S147" s="17"/>
      <c r="T147" s="17"/>
      <c r="U147" s="17"/>
      <c r="V147" s="17"/>
      <c r="W147" s="17"/>
      <c r="X147" s="17"/>
      <c r="Y147" s="17"/>
      <c r="Z147" s="17"/>
      <c r="AA147" s="17"/>
      <c r="AB147" s="17"/>
    </row>
    <row r="148" spans="1:28" ht="14.4">
      <c r="A148" s="5" t="s">
        <v>708</v>
      </c>
      <c r="B148" s="6">
        <v>43277</v>
      </c>
      <c r="C148" s="7"/>
      <c r="D148" s="7" t="s">
        <v>237</v>
      </c>
      <c r="E148" s="5">
        <v>310</v>
      </c>
      <c r="F148" s="53" t="s">
        <v>144</v>
      </c>
      <c r="G148" s="5" t="s">
        <v>709</v>
      </c>
      <c r="H148" s="5" t="s">
        <v>14</v>
      </c>
      <c r="I148" s="5" t="s">
        <v>25</v>
      </c>
      <c r="J148" s="5">
        <v>3930</v>
      </c>
      <c r="K148" s="34" t="s">
        <v>710</v>
      </c>
      <c r="L148" s="12" t="s">
        <v>711</v>
      </c>
      <c r="M148" s="17"/>
      <c r="N148" s="17"/>
      <c r="O148" s="17"/>
      <c r="P148" s="17"/>
      <c r="Q148" s="17"/>
      <c r="R148" s="17"/>
      <c r="S148" s="17"/>
      <c r="T148" s="17"/>
      <c r="U148" s="17"/>
      <c r="V148" s="17"/>
      <c r="W148" s="17"/>
      <c r="X148" s="17"/>
      <c r="Y148" s="17"/>
      <c r="Z148" s="17"/>
      <c r="AA148" s="17"/>
      <c r="AB148" s="17"/>
    </row>
    <row r="149" spans="1:28" ht="14.4">
      <c r="A149" s="5" t="s">
        <v>708</v>
      </c>
      <c r="B149" s="6">
        <v>43277</v>
      </c>
      <c r="C149" s="7"/>
      <c r="D149" s="7" t="s">
        <v>241</v>
      </c>
      <c r="E149" s="5">
        <v>310</v>
      </c>
      <c r="F149" s="53" t="s">
        <v>144</v>
      </c>
      <c r="G149" s="5" t="s">
        <v>718</v>
      </c>
      <c r="H149" s="5" t="s">
        <v>14</v>
      </c>
      <c r="I149" s="5" t="s">
        <v>25</v>
      </c>
      <c r="J149" s="5">
        <v>4327</v>
      </c>
      <c r="K149" s="65" t="s">
        <v>719</v>
      </c>
      <c r="L149" s="12" t="s">
        <v>720</v>
      </c>
      <c r="M149" s="17"/>
      <c r="N149" s="17"/>
      <c r="O149" s="17"/>
      <c r="P149" s="17"/>
      <c r="Q149" s="17"/>
      <c r="R149" s="17"/>
      <c r="S149" s="17"/>
      <c r="T149" s="17"/>
      <c r="U149" s="17"/>
      <c r="V149" s="17"/>
      <c r="W149" s="17"/>
      <c r="X149" s="17"/>
      <c r="Y149" s="17"/>
      <c r="Z149" s="17"/>
      <c r="AA149" s="17"/>
      <c r="AB149" s="17"/>
    </row>
    <row r="150" spans="1:28" ht="14.4">
      <c r="A150" s="5" t="s">
        <v>721</v>
      </c>
      <c r="B150" s="6">
        <v>43278</v>
      </c>
      <c r="C150" s="7"/>
      <c r="D150" s="7" t="s">
        <v>245</v>
      </c>
      <c r="E150" s="5" t="s">
        <v>114</v>
      </c>
      <c r="F150" s="5" t="s">
        <v>349</v>
      </c>
      <c r="G150" s="5" t="s">
        <v>722</v>
      </c>
      <c r="H150" s="5" t="s">
        <v>14</v>
      </c>
      <c r="I150" s="5" t="s">
        <v>25</v>
      </c>
      <c r="J150" s="5">
        <v>4031</v>
      </c>
      <c r="K150" s="34" t="s">
        <v>723</v>
      </c>
      <c r="L150" s="12" t="s">
        <v>725</v>
      </c>
      <c r="M150" s="17"/>
      <c r="N150" s="17"/>
      <c r="O150" s="17"/>
      <c r="P150" s="17"/>
      <c r="Q150" s="17"/>
      <c r="R150" s="17"/>
      <c r="S150" s="17"/>
      <c r="T150" s="17"/>
      <c r="U150" s="17"/>
      <c r="V150" s="17"/>
      <c r="W150" s="17"/>
      <c r="X150" s="17"/>
      <c r="Y150" s="17"/>
      <c r="Z150" s="17"/>
      <c r="AA150" s="17"/>
      <c r="AB150" s="17"/>
    </row>
    <row r="151" spans="1:28" ht="14.4">
      <c r="A151" s="5" t="s">
        <v>721</v>
      </c>
      <c r="B151" s="6">
        <v>43278</v>
      </c>
      <c r="C151" s="7"/>
      <c r="D151" s="7" t="s">
        <v>249</v>
      </c>
      <c r="E151" s="5" t="s">
        <v>114</v>
      </c>
      <c r="F151" s="5" t="s">
        <v>349</v>
      </c>
      <c r="G151" s="5" t="s">
        <v>298</v>
      </c>
      <c r="H151" s="5" t="s">
        <v>14</v>
      </c>
      <c r="I151" s="5" t="s">
        <v>78</v>
      </c>
      <c r="J151" s="5">
        <v>4220</v>
      </c>
      <c r="K151" s="34" t="s">
        <v>726</v>
      </c>
      <c r="L151" s="12" t="s">
        <v>727</v>
      </c>
      <c r="M151" s="17"/>
      <c r="N151" s="17"/>
      <c r="O151" s="17"/>
      <c r="P151" s="17"/>
      <c r="Q151" s="17"/>
      <c r="R151" s="17"/>
      <c r="S151" s="17"/>
      <c r="T151" s="17"/>
      <c r="U151" s="17"/>
      <c r="V151" s="17"/>
      <c r="W151" s="17"/>
      <c r="X151" s="17"/>
      <c r="Y151" s="17"/>
      <c r="Z151" s="17"/>
      <c r="AA151" s="17"/>
      <c r="AB151" s="17"/>
    </row>
    <row r="152" spans="1:28" ht="14.4">
      <c r="A152" s="5" t="s">
        <v>731</v>
      </c>
      <c r="B152" s="6">
        <v>43276</v>
      </c>
      <c r="C152" s="7"/>
      <c r="D152" s="7" t="s">
        <v>128</v>
      </c>
      <c r="E152" s="5">
        <v>308</v>
      </c>
      <c r="F152" s="5" t="s">
        <v>733</v>
      </c>
      <c r="G152" s="5" t="s">
        <v>733</v>
      </c>
      <c r="H152" s="5" t="s">
        <v>14</v>
      </c>
      <c r="I152" s="5" t="s">
        <v>25</v>
      </c>
      <c r="J152" s="5">
        <v>3910</v>
      </c>
      <c r="K152" s="34" t="s">
        <v>734</v>
      </c>
      <c r="L152" s="12" t="s">
        <v>735</v>
      </c>
      <c r="M152" s="17"/>
      <c r="N152" s="17"/>
      <c r="O152" s="17"/>
      <c r="P152" s="17"/>
      <c r="Q152" s="17"/>
      <c r="R152" s="17"/>
      <c r="S152" s="17"/>
      <c r="T152" s="17"/>
      <c r="U152" s="17"/>
      <c r="V152" s="17"/>
      <c r="W152" s="17"/>
      <c r="X152" s="17"/>
      <c r="Y152" s="17"/>
      <c r="Z152" s="17"/>
      <c r="AA152" s="17"/>
      <c r="AB152" s="17"/>
    </row>
    <row r="153" spans="1:28" ht="14.4">
      <c r="A153" s="5" t="s">
        <v>731</v>
      </c>
      <c r="B153" s="6">
        <v>43276</v>
      </c>
      <c r="C153" s="7"/>
      <c r="D153" s="7" t="s">
        <v>21</v>
      </c>
      <c r="E153" s="5">
        <v>308</v>
      </c>
      <c r="F153" s="5" t="s">
        <v>733</v>
      </c>
      <c r="G153" s="5" t="s">
        <v>739</v>
      </c>
      <c r="H153" s="5" t="s">
        <v>14</v>
      </c>
      <c r="I153" s="5" t="s">
        <v>25</v>
      </c>
      <c r="J153" s="5">
        <v>4350</v>
      </c>
      <c r="K153" s="65" t="s">
        <v>742</v>
      </c>
      <c r="L153" s="12" t="s">
        <v>743</v>
      </c>
      <c r="M153" s="23"/>
      <c r="N153" s="35"/>
      <c r="O153" s="35"/>
      <c r="P153" s="35"/>
      <c r="Q153" s="35"/>
      <c r="R153" s="35"/>
      <c r="S153" s="35"/>
      <c r="T153" s="35"/>
      <c r="U153" s="35"/>
      <c r="V153" s="35"/>
      <c r="W153" s="35"/>
      <c r="X153" s="35"/>
      <c r="Y153" s="35"/>
      <c r="Z153" s="35"/>
      <c r="AA153" s="35"/>
      <c r="AB153" s="35"/>
    </row>
    <row r="154" spans="1:28" ht="14.4">
      <c r="A154" s="5" t="s">
        <v>731</v>
      </c>
      <c r="B154" s="6">
        <v>43276</v>
      </c>
      <c r="C154" s="7"/>
      <c r="D154" s="7" t="s">
        <v>79</v>
      </c>
      <c r="E154" s="5">
        <v>308</v>
      </c>
      <c r="F154" s="5" t="s">
        <v>733</v>
      </c>
      <c r="G154" s="5" t="s">
        <v>736</v>
      </c>
      <c r="H154" s="5" t="s">
        <v>14</v>
      </c>
      <c r="I154" s="5" t="s">
        <v>25</v>
      </c>
      <c r="J154" s="5">
        <v>4081</v>
      </c>
      <c r="K154" s="34" t="s">
        <v>737</v>
      </c>
      <c r="L154" s="12" t="s">
        <v>738</v>
      </c>
      <c r="M154" s="17"/>
      <c r="N154" s="17"/>
      <c r="O154" s="17"/>
      <c r="P154" s="17"/>
      <c r="Q154" s="17"/>
      <c r="R154" s="17"/>
      <c r="S154" s="17"/>
      <c r="T154" s="17"/>
      <c r="U154" s="17"/>
      <c r="V154" s="17"/>
      <c r="W154" s="17"/>
      <c r="X154" s="17"/>
      <c r="Y154" s="17"/>
      <c r="Z154" s="17"/>
      <c r="AA154" s="17"/>
      <c r="AB154" s="17"/>
    </row>
    <row r="155" spans="1:28" ht="14.4">
      <c r="A155" s="5" t="s">
        <v>731</v>
      </c>
      <c r="B155" s="6">
        <v>43276</v>
      </c>
      <c r="C155" s="7"/>
      <c r="D155" s="7" t="s">
        <v>99</v>
      </c>
      <c r="E155" s="5">
        <v>308</v>
      </c>
      <c r="F155" s="5" t="s">
        <v>733</v>
      </c>
      <c r="G155" s="5" t="s">
        <v>739</v>
      </c>
      <c r="H155" s="5" t="s">
        <v>14</v>
      </c>
      <c r="I155" s="5" t="s">
        <v>25</v>
      </c>
      <c r="J155" s="5">
        <v>4153</v>
      </c>
      <c r="K155" s="34" t="s">
        <v>740</v>
      </c>
      <c r="L155" s="12" t="s">
        <v>741</v>
      </c>
      <c r="M155" s="17"/>
      <c r="N155" s="17"/>
      <c r="O155" s="17"/>
      <c r="P155" s="17"/>
      <c r="Q155" s="17"/>
      <c r="R155" s="17"/>
      <c r="S155" s="17"/>
      <c r="T155" s="17"/>
      <c r="U155" s="17"/>
      <c r="V155" s="17"/>
      <c r="W155" s="17"/>
      <c r="X155" s="17"/>
      <c r="Y155" s="17"/>
      <c r="Z155" s="17"/>
      <c r="AA155" s="17"/>
      <c r="AB155" s="17"/>
    </row>
    <row r="156" spans="1:28" ht="14.4">
      <c r="A156" s="5" t="s">
        <v>744</v>
      </c>
      <c r="B156" s="6">
        <v>43276</v>
      </c>
      <c r="C156" s="7"/>
      <c r="D156" s="7" t="s">
        <v>199</v>
      </c>
      <c r="E156" s="5">
        <v>308</v>
      </c>
      <c r="F156" s="5" t="s">
        <v>733</v>
      </c>
      <c r="G156" s="5" t="s">
        <v>754</v>
      </c>
      <c r="H156" s="5" t="s">
        <v>14</v>
      </c>
      <c r="I156" s="5" t="s">
        <v>25</v>
      </c>
      <c r="J156" s="5">
        <v>4336</v>
      </c>
      <c r="K156" s="65" t="s">
        <v>755</v>
      </c>
      <c r="L156" s="12" t="s">
        <v>756</v>
      </c>
      <c r="M156" s="17"/>
      <c r="N156" s="17"/>
      <c r="O156" s="17"/>
      <c r="P156" s="17"/>
      <c r="Q156" s="17"/>
      <c r="R156" s="17"/>
      <c r="S156" s="17"/>
      <c r="T156" s="17"/>
      <c r="U156" s="17"/>
      <c r="V156" s="17"/>
      <c r="W156" s="17"/>
      <c r="X156" s="17"/>
      <c r="Y156" s="17"/>
      <c r="Z156" s="17"/>
      <c r="AA156" s="17"/>
      <c r="AB156" s="17"/>
    </row>
    <row r="157" spans="1:28" ht="14.4">
      <c r="A157" s="5" t="s">
        <v>744</v>
      </c>
      <c r="B157" s="6">
        <v>43276</v>
      </c>
      <c r="C157" s="7"/>
      <c r="D157" s="7" t="s">
        <v>206</v>
      </c>
      <c r="E157" s="5">
        <v>308</v>
      </c>
      <c r="F157" s="5" t="s">
        <v>733</v>
      </c>
      <c r="G157" s="5" t="s">
        <v>748</v>
      </c>
      <c r="H157" s="5" t="s">
        <v>14</v>
      </c>
      <c r="I157" s="5" t="s">
        <v>36</v>
      </c>
      <c r="J157" s="5">
        <v>4095</v>
      </c>
      <c r="K157" s="34" t="s">
        <v>749</v>
      </c>
      <c r="L157" s="12" t="s">
        <v>750</v>
      </c>
      <c r="M157" s="17"/>
      <c r="N157" s="17"/>
      <c r="O157" s="17"/>
      <c r="P157" s="17"/>
      <c r="Q157" s="17"/>
      <c r="R157" s="17"/>
      <c r="S157" s="17"/>
      <c r="T157" s="17"/>
      <c r="U157" s="17"/>
      <c r="V157" s="17"/>
      <c r="W157" s="17"/>
      <c r="X157" s="17"/>
      <c r="Y157" s="17"/>
      <c r="Z157" s="17"/>
      <c r="AA157" s="17"/>
      <c r="AB157" s="17"/>
    </row>
    <row r="158" spans="1:28" ht="14.4">
      <c r="A158" s="5" t="s">
        <v>744</v>
      </c>
      <c r="B158" s="6">
        <v>43276</v>
      </c>
      <c r="C158" s="7"/>
      <c r="D158" s="7" t="s">
        <v>213</v>
      </c>
      <c r="E158" s="5">
        <v>308</v>
      </c>
      <c r="F158" s="5" t="s">
        <v>733</v>
      </c>
      <c r="G158" s="5" t="s">
        <v>751</v>
      </c>
      <c r="H158" s="5" t="s">
        <v>14</v>
      </c>
      <c r="I158" s="5" t="s">
        <v>36</v>
      </c>
      <c r="J158" s="5">
        <v>4179</v>
      </c>
      <c r="K158" s="34" t="s">
        <v>752</v>
      </c>
      <c r="L158" s="12" t="s">
        <v>753</v>
      </c>
      <c r="M158" s="17"/>
      <c r="N158" s="17"/>
      <c r="O158" s="17"/>
      <c r="P158" s="17"/>
      <c r="Q158" s="17"/>
      <c r="R158" s="17"/>
      <c r="S158" s="17"/>
      <c r="T158" s="17"/>
      <c r="U158" s="17"/>
      <c r="V158" s="17"/>
      <c r="W158" s="17"/>
      <c r="X158" s="17"/>
      <c r="Y158" s="17"/>
      <c r="Z158" s="17"/>
      <c r="AA158" s="17"/>
      <c r="AB158" s="17"/>
    </row>
    <row r="159" spans="1:28" ht="14.4">
      <c r="A159" s="5" t="s">
        <v>744</v>
      </c>
      <c r="B159" s="6">
        <v>43276</v>
      </c>
      <c r="C159" s="7"/>
      <c r="D159" s="7" t="s">
        <v>220</v>
      </c>
      <c r="E159" s="5">
        <v>308</v>
      </c>
      <c r="F159" s="5" t="s">
        <v>733</v>
      </c>
      <c r="G159" s="5" t="s">
        <v>745</v>
      </c>
      <c r="H159" s="5" t="s">
        <v>14</v>
      </c>
      <c r="I159" s="5" t="s">
        <v>36</v>
      </c>
      <c r="J159" s="5">
        <v>3953</v>
      </c>
      <c r="K159" s="34" t="s">
        <v>746</v>
      </c>
      <c r="L159" s="12" t="s">
        <v>747</v>
      </c>
      <c r="M159" s="17"/>
      <c r="N159" s="17"/>
      <c r="O159" s="17"/>
      <c r="P159" s="17"/>
      <c r="Q159" s="17"/>
      <c r="R159" s="17"/>
      <c r="S159" s="17"/>
      <c r="T159" s="17"/>
      <c r="U159" s="17"/>
      <c r="V159" s="17"/>
      <c r="W159" s="17"/>
      <c r="X159" s="17"/>
      <c r="Y159" s="17"/>
      <c r="Z159" s="17"/>
      <c r="AA159" s="17"/>
      <c r="AB159" s="17"/>
    </row>
    <row r="160" spans="1:28" ht="14.4">
      <c r="A160" s="21" t="s">
        <v>757</v>
      </c>
      <c r="B160" s="6">
        <v>43276</v>
      </c>
      <c r="C160" s="29"/>
      <c r="D160" s="29" t="s">
        <v>229</v>
      </c>
      <c r="E160" s="5">
        <v>308</v>
      </c>
      <c r="F160" s="5" t="s">
        <v>733</v>
      </c>
      <c r="G160" s="5" t="s">
        <v>758</v>
      </c>
      <c r="H160" s="5" t="s">
        <v>14</v>
      </c>
      <c r="I160" s="5" t="s">
        <v>25</v>
      </c>
      <c r="J160" s="5">
        <v>3898</v>
      </c>
      <c r="K160" s="34" t="s">
        <v>759</v>
      </c>
      <c r="L160" s="12" t="s">
        <v>760</v>
      </c>
      <c r="M160" s="17"/>
      <c r="N160" s="17"/>
      <c r="O160" s="17"/>
      <c r="P160" s="17"/>
      <c r="Q160" s="17"/>
      <c r="R160" s="17"/>
      <c r="S160" s="17"/>
      <c r="T160" s="17"/>
      <c r="U160" s="17"/>
      <c r="V160" s="17"/>
      <c r="W160" s="17"/>
      <c r="X160" s="17"/>
      <c r="Y160" s="17"/>
      <c r="Z160" s="17"/>
      <c r="AA160" s="17"/>
      <c r="AB160" s="17"/>
    </row>
    <row r="161" spans="1:28" ht="14.4">
      <c r="A161" s="21" t="s">
        <v>757</v>
      </c>
      <c r="B161" s="6">
        <v>43276</v>
      </c>
      <c r="C161" s="29"/>
      <c r="D161" s="29" t="s">
        <v>233</v>
      </c>
      <c r="E161" s="5">
        <v>308</v>
      </c>
      <c r="F161" s="5" t="s">
        <v>733</v>
      </c>
      <c r="G161" s="5" t="s">
        <v>764</v>
      </c>
      <c r="H161" s="5" t="s">
        <v>14</v>
      </c>
      <c r="I161" s="5" t="s">
        <v>25</v>
      </c>
      <c r="J161" s="5">
        <v>4227</v>
      </c>
      <c r="K161" s="34" t="s">
        <v>765</v>
      </c>
      <c r="L161" s="12" t="s">
        <v>766</v>
      </c>
      <c r="M161" s="17"/>
      <c r="N161" s="17"/>
      <c r="O161" s="17"/>
      <c r="P161" s="17"/>
      <c r="Q161" s="17"/>
      <c r="R161" s="17"/>
      <c r="S161" s="17"/>
      <c r="T161" s="17"/>
      <c r="U161" s="17"/>
      <c r="V161" s="17"/>
      <c r="W161" s="17"/>
      <c r="X161" s="17"/>
      <c r="Y161" s="17"/>
      <c r="Z161" s="17"/>
      <c r="AA161" s="17"/>
      <c r="AB161" s="17"/>
    </row>
    <row r="162" spans="1:28" ht="14.4">
      <c r="A162" s="21" t="s">
        <v>757</v>
      </c>
      <c r="B162" s="6">
        <v>43276</v>
      </c>
      <c r="C162" s="29"/>
      <c r="D162" s="29" t="s">
        <v>237</v>
      </c>
      <c r="E162" s="5">
        <v>308</v>
      </c>
      <c r="F162" s="5" t="s">
        <v>733</v>
      </c>
      <c r="G162" s="5" t="s">
        <v>761</v>
      </c>
      <c r="H162" s="5" t="s">
        <v>14</v>
      </c>
      <c r="I162" s="5" t="s">
        <v>25</v>
      </c>
      <c r="J162" s="5">
        <v>3944</v>
      </c>
      <c r="K162" s="34" t="s">
        <v>762</v>
      </c>
      <c r="L162" s="12" t="s">
        <v>763</v>
      </c>
      <c r="M162" s="17"/>
      <c r="N162" s="17"/>
      <c r="O162" s="17"/>
      <c r="P162" s="17"/>
      <c r="Q162" s="17"/>
      <c r="R162" s="17"/>
      <c r="S162" s="17"/>
      <c r="T162" s="17"/>
      <c r="U162" s="17"/>
      <c r="V162" s="17"/>
      <c r="W162" s="17"/>
      <c r="X162" s="17"/>
      <c r="Y162" s="17"/>
      <c r="Z162" s="17"/>
      <c r="AA162" s="17"/>
      <c r="AB162" s="17"/>
    </row>
    <row r="163" spans="1:28" ht="14.4">
      <c r="A163" s="5" t="s">
        <v>769</v>
      </c>
      <c r="B163" s="6">
        <v>43276</v>
      </c>
      <c r="C163" s="7"/>
      <c r="D163" s="7" t="s">
        <v>128</v>
      </c>
      <c r="E163" s="5" t="s">
        <v>114</v>
      </c>
      <c r="F163" s="53" t="s">
        <v>770</v>
      </c>
      <c r="G163" s="5" t="s">
        <v>779</v>
      </c>
      <c r="H163" s="5" t="s">
        <v>14</v>
      </c>
      <c r="I163" s="5" t="s">
        <v>25</v>
      </c>
      <c r="J163" s="5">
        <v>4342</v>
      </c>
      <c r="K163" s="65" t="s">
        <v>780</v>
      </c>
      <c r="L163" s="12" t="s">
        <v>781</v>
      </c>
      <c r="M163" s="17"/>
      <c r="N163" s="17"/>
      <c r="O163" s="17"/>
      <c r="P163" s="17"/>
      <c r="Q163" s="17"/>
      <c r="R163" s="17"/>
      <c r="S163" s="17"/>
      <c r="T163" s="17"/>
      <c r="U163" s="17"/>
      <c r="V163" s="17"/>
      <c r="W163" s="17"/>
      <c r="X163" s="17"/>
      <c r="Y163" s="17"/>
      <c r="Z163" s="17"/>
      <c r="AA163" s="17"/>
      <c r="AB163" s="17"/>
    </row>
    <row r="164" spans="1:28" ht="14.4">
      <c r="A164" s="5" t="s">
        <v>769</v>
      </c>
      <c r="B164" s="6">
        <v>43276</v>
      </c>
      <c r="C164" s="7"/>
      <c r="D164" s="7" t="s">
        <v>21</v>
      </c>
      <c r="E164" s="5" t="s">
        <v>114</v>
      </c>
      <c r="F164" s="53" t="s">
        <v>770</v>
      </c>
      <c r="G164" s="5" t="s">
        <v>298</v>
      </c>
      <c r="H164" s="5" t="s">
        <v>14</v>
      </c>
      <c r="I164" s="15" t="s">
        <v>78</v>
      </c>
      <c r="J164" s="5">
        <v>4222</v>
      </c>
      <c r="K164" s="34" t="s">
        <v>774</v>
      </c>
      <c r="L164" s="12" t="s">
        <v>775</v>
      </c>
      <c r="M164" s="17"/>
      <c r="N164" s="17"/>
      <c r="O164" s="17"/>
      <c r="P164" s="17"/>
      <c r="Q164" s="17"/>
      <c r="R164" s="17"/>
      <c r="S164" s="17"/>
      <c r="T164" s="17"/>
      <c r="U164" s="17"/>
      <c r="V164" s="17"/>
      <c r="W164" s="17"/>
      <c r="X164" s="17"/>
      <c r="Y164" s="17"/>
      <c r="Z164" s="17"/>
      <c r="AA164" s="17"/>
      <c r="AB164" s="17"/>
    </row>
    <row r="165" spans="1:28" ht="14.4">
      <c r="A165" s="5" t="s">
        <v>769</v>
      </c>
      <c r="B165" s="6">
        <v>43276</v>
      </c>
      <c r="C165" s="7"/>
      <c r="D165" s="7" t="s">
        <v>79</v>
      </c>
      <c r="E165" s="5" t="s">
        <v>114</v>
      </c>
      <c r="F165" s="53" t="s">
        <v>770</v>
      </c>
      <c r="G165" s="5" t="s">
        <v>771</v>
      </c>
      <c r="H165" s="15" t="s">
        <v>14</v>
      </c>
      <c r="I165" s="15" t="s">
        <v>36</v>
      </c>
      <c r="J165" s="5">
        <v>4205</v>
      </c>
      <c r="K165" s="34" t="s">
        <v>772</v>
      </c>
      <c r="L165" s="12" t="s">
        <v>773</v>
      </c>
      <c r="M165" s="23"/>
      <c r="N165" s="35"/>
      <c r="O165" s="35"/>
      <c r="P165" s="35"/>
      <c r="Q165" s="35"/>
      <c r="R165" s="35"/>
      <c r="S165" s="35"/>
      <c r="T165" s="35"/>
      <c r="U165" s="35"/>
      <c r="V165" s="35"/>
      <c r="W165" s="35"/>
      <c r="X165" s="35"/>
      <c r="Y165" s="35"/>
      <c r="Z165" s="35"/>
      <c r="AA165" s="35"/>
      <c r="AB165" s="35"/>
    </row>
    <row r="166" spans="1:28" ht="14.4">
      <c r="A166" s="5" t="s">
        <v>769</v>
      </c>
      <c r="B166" s="6">
        <v>43276</v>
      </c>
      <c r="C166" s="7"/>
      <c r="D166" s="7" t="s">
        <v>99</v>
      </c>
      <c r="E166" s="5" t="s">
        <v>114</v>
      </c>
      <c r="F166" s="53" t="s">
        <v>770</v>
      </c>
      <c r="G166" s="5" t="s">
        <v>776</v>
      </c>
      <c r="H166" s="5" t="s">
        <v>14</v>
      </c>
      <c r="I166" s="15" t="s">
        <v>36</v>
      </c>
      <c r="J166" s="5">
        <v>4298</v>
      </c>
      <c r="K166" s="65" t="s">
        <v>777</v>
      </c>
      <c r="L166" s="12" t="s">
        <v>778</v>
      </c>
      <c r="M166" s="17"/>
      <c r="N166" s="17"/>
      <c r="O166" s="17"/>
      <c r="P166" s="17"/>
      <c r="Q166" s="17"/>
      <c r="R166" s="17"/>
      <c r="S166" s="17"/>
      <c r="T166" s="17"/>
      <c r="U166" s="17"/>
      <c r="V166" s="17"/>
      <c r="W166" s="17"/>
      <c r="X166" s="17"/>
      <c r="Y166" s="17"/>
      <c r="Z166" s="17"/>
      <c r="AA166" s="17"/>
      <c r="AB166" s="17"/>
    </row>
    <row r="167" spans="1:28" ht="14.4">
      <c r="A167" s="5" t="s">
        <v>782</v>
      </c>
      <c r="B167" s="6">
        <v>43276</v>
      </c>
      <c r="C167" s="7"/>
      <c r="D167" s="7" t="s">
        <v>199</v>
      </c>
      <c r="E167" s="5" t="s">
        <v>114</v>
      </c>
      <c r="F167" s="53" t="s">
        <v>298</v>
      </c>
      <c r="G167" s="5" t="s">
        <v>783</v>
      </c>
      <c r="H167" s="15" t="s">
        <v>14</v>
      </c>
      <c r="I167" s="15" t="s">
        <v>25</v>
      </c>
      <c r="J167" s="5">
        <v>4136</v>
      </c>
      <c r="K167" s="34" t="s">
        <v>784</v>
      </c>
      <c r="L167" s="12" t="s">
        <v>785</v>
      </c>
      <c r="M167" s="17"/>
      <c r="N167" s="17"/>
      <c r="O167" s="17"/>
      <c r="P167" s="17"/>
      <c r="Q167" s="17"/>
      <c r="R167" s="17"/>
      <c r="S167" s="17"/>
      <c r="T167" s="17"/>
      <c r="U167" s="17"/>
      <c r="V167" s="17"/>
      <c r="W167" s="17"/>
      <c r="X167" s="17"/>
      <c r="Y167" s="17"/>
      <c r="Z167" s="17"/>
      <c r="AA167" s="17"/>
      <c r="AB167" s="17"/>
    </row>
    <row r="168" spans="1:28" ht="14.4">
      <c r="A168" s="5" t="s">
        <v>782</v>
      </c>
      <c r="B168" s="6">
        <v>43276</v>
      </c>
      <c r="C168" s="7"/>
      <c r="D168" s="7" t="s">
        <v>206</v>
      </c>
      <c r="E168" s="5" t="s">
        <v>114</v>
      </c>
      <c r="F168" s="53" t="s">
        <v>298</v>
      </c>
      <c r="G168" s="5" t="s">
        <v>789</v>
      </c>
      <c r="H168" s="15" t="s">
        <v>87</v>
      </c>
      <c r="I168" s="15" t="s">
        <v>25</v>
      </c>
      <c r="J168" s="5">
        <v>4273</v>
      </c>
      <c r="K168" s="34" t="s">
        <v>790</v>
      </c>
      <c r="L168" s="12" t="s">
        <v>791</v>
      </c>
      <c r="M168" s="17"/>
      <c r="N168" s="17"/>
      <c r="O168" s="17"/>
      <c r="P168" s="17"/>
      <c r="Q168" s="17"/>
      <c r="R168" s="17"/>
      <c r="S168" s="17"/>
      <c r="T168" s="17"/>
      <c r="U168" s="17"/>
      <c r="V168" s="17"/>
      <c r="W168" s="17"/>
      <c r="X168" s="17"/>
      <c r="Y168" s="17"/>
      <c r="Z168" s="17"/>
      <c r="AA168" s="17"/>
      <c r="AB168" s="17"/>
    </row>
    <row r="169" spans="1:28" ht="14.4">
      <c r="A169" s="5" t="s">
        <v>782</v>
      </c>
      <c r="B169" s="6">
        <v>43276</v>
      </c>
      <c r="C169" s="7"/>
      <c r="D169" s="7" t="s">
        <v>213</v>
      </c>
      <c r="E169" s="5" t="s">
        <v>114</v>
      </c>
      <c r="F169" s="53" t="s">
        <v>298</v>
      </c>
      <c r="G169" s="5" t="s">
        <v>793</v>
      </c>
      <c r="H169" s="5" t="s">
        <v>14</v>
      </c>
      <c r="I169" s="15" t="s">
        <v>25</v>
      </c>
      <c r="J169" s="5">
        <v>4354</v>
      </c>
      <c r="K169" s="65" t="s">
        <v>794</v>
      </c>
      <c r="L169" s="12" t="s">
        <v>795</v>
      </c>
      <c r="M169" s="17"/>
      <c r="N169" s="17"/>
      <c r="O169" s="17"/>
      <c r="P169" s="17"/>
      <c r="Q169" s="17"/>
      <c r="R169" s="17"/>
      <c r="S169" s="17"/>
      <c r="T169" s="17"/>
      <c r="U169" s="17"/>
      <c r="V169" s="17"/>
      <c r="W169" s="17"/>
      <c r="X169" s="17"/>
      <c r="Y169" s="17"/>
      <c r="Z169" s="17"/>
      <c r="AA169" s="17"/>
      <c r="AB169" s="17"/>
    </row>
    <row r="170" spans="1:28" ht="14.4">
      <c r="A170" s="5" t="s">
        <v>782</v>
      </c>
      <c r="B170" s="6">
        <v>43276</v>
      </c>
      <c r="C170" s="7"/>
      <c r="D170" s="7" t="s">
        <v>220</v>
      </c>
      <c r="E170" s="5" t="s">
        <v>114</v>
      </c>
      <c r="F170" s="53" t="s">
        <v>298</v>
      </c>
      <c r="G170" s="5" t="s">
        <v>786</v>
      </c>
      <c r="H170" s="15" t="s">
        <v>14</v>
      </c>
      <c r="I170" s="15" t="s">
        <v>36</v>
      </c>
      <c r="J170" s="5">
        <v>4151</v>
      </c>
      <c r="K170" s="34" t="s">
        <v>787</v>
      </c>
      <c r="L170" s="12" t="s">
        <v>788</v>
      </c>
      <c r="M170" s="17"/>
      <c r="N170" s="17"/>
      <c r="O170" s="17"/>
      <c r="P170" s="17"/>
      <c r="Q170" s="17"/>
      <c r="R170" s="17"/>
      <c r="S170" s="17"/>
      <c r="T170" s="17"/>
      <c r="U170" s="17"/>
      <c r="V170" s="17"/>
      <c r="W170" s="17"/>
      <c r="X170" s="17"/>
      <c r="Y170" s="17"/>
      <c r="Z170" s="17"/>
      <c r="AA170" s="17"/>
      <c r="AB170" s="17"/>
    </row>
    <row r="171" spans="1:28" ht="14.4">
      <c r="A171" s="5" t="s">
        <v>796</v>
      </c>
      <c r="B171" s="6">
        <v>43276</v>
      </c>
      <c r="C171" s="7"/>
      <c r="D171" s="7" t="s">
        <v>229</v>
      </c>
      <c r="E171" s="5" t="s">
        <v>114</v>
      </c>
      <c r="F171" s="70" t="s">
        <v>161</v>
      </c>
      <c r="G171" s="5" t="s">
        <v>802</v>
      </c>
      <c r="H171" s="5" t="s">
        <v>14</v>
      </c>
      <c r="I171" s="15" t="s">
        <v>25</v>
      </c>
      <c r="J171" s="5">
        <v>3943</v>
      </c>
      <c r="K171" s="34" t="s">
        <v>803</v>
      </c>
      <c r="L171" s="12" t="s">
        <v>804</v>
      </c>
      <c r="M171" s="17"/>
      <c r="N171" s="17"/>
      <c r="O171" s="17"/>
      <c r="P171" s="17"/>
      <c r="Q171" s="17"/>
      <c r="R171" s="17"/>
      <c r="S171" s="17"/>
      <c r="T171" s="17"/>
      <c r="U171" s="17"/>
      <c r="V171" s="17"/>
      <c r="W171" s="17"/>
      <c r="X171" s="17"/>
      <c r="Y171" s="17"/>
      <c r="Z171" s="17"/>
      <c r="AA171" s="17"/>
      <c r="AB171" s="17"/>
    </row>
    <row r="172" spans="1:28" ht="14.4">
      <c r="A172" s="5" t="s">
        <v>796</v>
      </c>
      <c r="B172" s="6">
        <v>43276</v>
      </c>
      <c r="C172" s="7"/>
      <c r="D172" s="7" t="s">
        <v>233</v>
      </c>
      <c r="E172" s="5" t="s">
        <v>114</v>
      </c>
      <c r="F172" s="70" t="s">
        <v>161</v>
      </c>
      <c r="G172" s="71" t="s">
        <v>805</v>
      </c>
      <c r="H172" s="15" t="s">
        <v>14</v>
      </c>
      <c r="I172" s="15" t="s">
        <v>36</v>
      </c>
      <c r="J172" s="5">
        <v>4211</v>
      </c>
      <c r="K172" s="34" t="s">
        <v>806</v>
      </c>
      <c r="L172" s="12" t="s">
        <v>807</v>
      </c>
      <c r="M172" s="17"/>
      <c r="N172" s="17"/>
      <c r="O172" s="17"/>
      <c r="P172" s="17"/>
      <c r="Q172" s="17"/>
      <c r="R172" s="17"/>
      <c r="S172" s="17"/>
      <c r="T172" s="17"/>
      <c r="U172" s="17"/>
      <c r="V172" s="17"/>
      <c r="W172" s="17"/>
      <c r="X172" s="17"/>
      <c r="Y172" s="17"/>
      <c r="Z172" s="17"/>
      <c r="AA172" s="17"/>
      <c r="AB172" s="17"/>
    </row>
    <row r="173" spans="1:28" ht="14.4">
      <c r="A173" s="5" t="s">
        <v>796</v>
      </c>
      <c r="B173" s="6">
        <v>43276</v>
      </c>
      <c r="C173" s="7"/>
      <c r="D173" s="7" t="s">
        <v>237</v>
      </c>
      <c r="E173" s="5" t="s">
        <v>114</v>
      </c>
      <c r="F173" s="70" t="s">
        <v>161</v>
      </c>
      <c r="G173" s="5" t="s">
        <v>161</v>
      </c>
      <c r="H173" s="15" t="s">
        <v>14</v>
      </c>
      <c r="I173" s="15" t="s">
        <v>25</v>
      </c>
      <c r="J173" s="5">
        <v>3911</v>
      </c>
      <c r="K173" s="34" t="s">
        <v>797</v>
      </c>
      <c r="L173" s="12" t="s">
        <v>798</v>
      </c>
      <c r="M173" s="17"/>
      <c r="N173" s="17"/>
      <c r="O173" s="17"/>
      <c r="P173" s="17"/>
      <c r="Q173" s="17"/>
      <c r="R173" s="17"/>
      <c r="S173" s="17"/>
      <c r="T173" s="17"/>
      <c r="U173" s="17"/>
      <c r="V173" s="17"/>
      <c r="W173" s="17"/>
      <c r="X173" s="17"/>
      <c r="Y173" s="17"/>
      <c r="Z173" s="17"/>
      <c r="AA173" s="17"/>
      <c r="AB173" s="17"/>
    </row>
    <row r="174" spans="1:28" ht="14.4">
      <c r="A174" s="5" t="s">
        <v>796</v>
      </c>
      <c r="B174" s="6">
        <v>43276</v>
      </c>
      <c r="C174" s="7"/>
      <c r="D174" s="7" t="s">
        <v>241</v>
      </c>
      <c r="E174" s="5" t="s">
        <v>114</v>
      </c>
      <c r="F174" s="70" t="s">
        <v>161</v>
      </c>
      <c r="G174" s="5" t="s">
        <v>799</v>
      </c>
      <c r="H174" s="5" t="s">
        <v>14</v>
      </c>
      <c r="I174" s="5" t="s">
        <v>25</v>
      </c>
      <c r="J174" s="5">
        <v>3915</v>
      </c>
      <c r="K174" s="34" t="s">
        <v>800</v>
      </c>
      <c r="L174" s="12" t="s">
        <v>801</v>
      </c>
      <c r="M174" s="17"/>
      <c r="N174" s="17"/>
      <c r="O174" s="17"/>
      <c r="P174" s="17"/>
      <c r="Q174" s="17"/>
      <c r="R174" s="17"/>
      <c r="S174" s="17"/>
      <c r="T174" s="17"/>
      <c r="U174" s="17"/>
      <c r="V174" s="17"/>
      <c r="W174" s="17"/>
      <c r="X174" s="17"/>
      <c r="Y174" s="17"/>
      <c r="Z174" s="17"/>
      <c r="AA174" s="17"/>
      <c r="AB174" s="17"/>
    </row>
    <row r="175" spans="1:28" ht="14.4">
      <c r="A175" s="5" t="s">
        <v>808</v>
      </c>
      <c r="B175" s="6">
        <v>43277</v>
      </c>
      <c r="C175" s="7"/>
      <c r="D175" s="7" t="s">
        <v>128</v>
      </c>
      <c r="E175" s="5" t="s">
        <v>114</v>
      </c>
      <c r="F175" s="53" t="s">
        <v>171</v>
      </c>
      <c r="G175" s="36" t="s">
        <v>809</v>
      </c>
      <c r="H175" s="15" t="s">
        <v>87</v>
      </c>
      <c r="I175" s="15" t="s">
        <v>36</v>
      </c>
      <c r="J175" s="5">
        <v>4212</v>
      </c>
      <c r="K175" s="34" t="s">
        <v>810</v>
      </c>
      <c r="L175" s="12" t="s">
        <v>811</v>
      </c>
      <c r="M175" s="17"/>
      <c r="N175" s="17"/>
      <c r="O175" s="17"/>
      <c r="P175" s="17"/>
      <c r="Q175" s="17"/>
      <c r="R175" s="17"/>
      <c r="S175" s="17"/>
      <c r="T175" s="17"/>
      <c r="U175" s="17"/>
      <c r="V175" s="17"/>
      <c r="W175" s="17"/>
      <c r="X175" s="17"/>
      <c r="Y175" s="17"/>
      <c r="Z175" s="17"/>
      <c r="AA175" s="17"/>
      <c r="AB175" s="17"/>
    </row>
    <row r="176" spans="1:28" ht="14.4">
      <c r="A176" s="5" t="s">
        <v>808</v>
      </c>
      <c r="B176" s="6">
        <v>43277</v>
      </c>
      <c r="C176" s="7"/>
      <c r="D176" s="7" t="s">
        <v>21</v>
      </c>
      <c r="E176" s="5" t="s">
        <v>114</v>
      </c>
      <c r="F176" s="53" t="s">
        <v>171</v>
      </c>
      <c r="G176" s="5" t="s">
        <v>818</v>
      </c>
      <c r="H176" s="5" t="s">
        <v>14</v>
      </c>
      <c r="I176" s="5" t="s">
        <v>25</v>
      </c>
      <c r="J176" s="5">
        <v>4307</v>
      </c>
      <c r="K176" s="65" t="s">
        <v>819</v>
      </c>
      <c r="L176" s="12" t="s">
        <v>820</v>
      </c>
      <c r="M176" s="17"/>
      <c r="N176" s="17"/>
      <c r="O176" s="17"/>
      <c r="P176" s="17"/>
      <c r="Q176" s="17"/>
      <c r="R176" s="17"/>
      <c r="S176" s="17"/>
      <c r="T176" s="17"/>
      <c r="U176" s="17"/>
      <c r="V176" s="17"/>
      <c r="W176" s="17"/>
      <c r="X176" s="17"/>
      <c r="Y176" s="17"/>
      <c r="Z176" s="17"/>
      <c r="AA176" s="17"/>
      <c r="AB176" s="17"/>
    </row>
    <row r="177" spans="1:28" ht="14.4">
      <c r="A177" s="5" t="s">
        <v>808</v>
      </c>
      <c r="B177" s="6">
        <v>43277</v>
      </c>
      <c r="C177" s="7"/>
      <c r="D177" s="7" t="s">
        <v>79</v>
      </c>
      <c r="E177" s="5" t="s">
        <v>114</v>
      </c>
      <c r="F177" s="53" t="s">
        <v>171</v>
      </c>
      <c r="G177" s="5" t="s">
        <v>815</v>
      </c>
      <c r="H177" s="15" t="s">
        <v>14</v>
      </c>
      <c r="I177" s="15" t="s">
        <v>25</v>
      </c>
      <c r="J177" s="5">
        <v>4278</v>
      </c>
      <c r="K177" s="34" t="s">
        <v>816</v>
      </c>
      <c r="L177" s="12" t="s">
        <v>817</v>
      </c>
      <c r="M177" s="17"/>
      <c r="N177" s="17"/>
      <c r="O177" s="17"/>
      <c r="P177" s="17"/>
      <c r="Q177" s="17"/>
      <c r="R177" s="17"/>
      <c r="S177" s="17"/>
      <c r="T177" s="17"/>
      <c r="U177" s="17"/>
      <c r="V177" s="17"/>
      <c r="W177" s="17"/>
      <c r="X177" s="17"/>
      <c r="Y177" s="17"/>
      <c r="Z177" s="17"/>
      <c r="AA177" s="17"/>
      <c r="AB177" s="17"/>
    </row>
    <row r="178" spans="1:28" ht="14.4">
      <c r="A178" s="5" t="s">
        <v>808</v>
      </c>
      <c r="B178" s="6">
        <v>43277</v>
      </c>
      <c r="C178" s="7"/>
      <c r="D178" s="7" t="s">
        <v>99</v>
      </c>
      <c r="E178" s="5" t="s">
        <v>114</v>
      </c>
      <c r="F178" s="53" t="s">
        <v>171</v>
      </c>
      <c r="G178" s="5" t="s">
        <v>812</v>
      </c>
      <c r="H178" s="15" t="s">
        <v>14</v>
      </c>
      <c r="I178" s="15" t="s">
        <v>25</v>
      </c>
      <c r="J178" s="5">
        <v>4259</v>
      </c>
      <c r="K178" s="34" t="s">
        <v>813</v>
      </c>
      <c r="L178" s="12" t="s">
        <v>814</v>
      </c>
      <c r="M178" s="17"/>
      <c r="N178" s="17"/>
      <c r="O178" s="17"/>
      <c r="P178" s="17"/>
      <c r="Q178" s="17"/>
      <c r="R178" s="17"/>
      <c r="S178" s="17"/>
      <c r="T178" s="17"/>
      <c r="U178" s="17"/>
      <c r="V178" s="17"/>
      <c r="W178" s="17"/>
      <c r="X178" s="17"/>
      <c r="Y178" s="17"/>
      <c r="Z178" s="17"/>
      <c r="AA178" s="17"/>
      <c r="AB178" s="17"/>
    </row>
    <row r="179" spans="1:28" ht="14.4">
      <c r="A179" s="5" t="s">
        <v>821</v>
      </c>
      <c r="B179" s="6">
        <v>43277</v>
      </c>
      <c r="C179" s="7"/>
      <c r="D179" s="7" t="s">
        <v>199</v>
      </c>
      <c r="E179" s="5" t="s">
        <v>114</v>
      </c>
      <c r="F179" s="53" t="s">
        <v>783</v>
      </c>
      <c r="G179" s="5" t="s">
        <v>822</v>
      </c>
      <c r="H179" s="15" t="s">
        <v>14</v>
      </c>
      <c r="I179" s="5" t="s">
        <v>25</v>
      </c>
      <c r="J179" s="5">
        <v>3993</v>
      </c>
      <c r="K179" s="34" t="s">
        <v>823</v>
      </c>
      <c r="L179" s="12" t="s">
        <v>824</v>
      </c>
      <c r="M179" s="17"/>
      <c r="N179" s="17"/>
      <c r="O179" s="17"/>
      <c r="P179" s="17"/>
      <c r="Q179" s="17"/>
      <c r="R179" s="17"/>
      <c r="S179" s="17"/>
      <c r="T179" s="17"/>
      <c r="U179" s="17"/>
      <c r="V179" s="17"/>
      <c r="W179" s="17"/>
      <c r="X179" s="17"/>
      <c r="Y179" s="17"/>
      <c r="Z179" s="17"/>
      <c r="AA179" s="17"/>
      <c r="AB179" s="17"/>
    </row>
    <row r="180" spans="1:28" ht="14.4">
      <c r="A180" s="5" t="s">
        <v>821</v>
      </c>
      <c r="B180" s="6">
        <v>43277</v>
      </c>
      <c r="C180" s="7"/>
      <c r="D180" s="7" t="s">
        <v>206</v>
      </c>
      <c r="E180" s="5" t="s">
        <v>114</v>
      </c>
      <c r="F180" s="53" t="s">
        <v>783</v>
      </c>
      <c r="G180" s="5" t="s">
        <v>828</v>
      </c>
      <c r="H180" s="15" t="s">
        <v>14</v>
      </c>
      <c r="I180" s="15" t="s">
        <v>36</v>
      </c>
      <c r="J180" s="5">
        <v>4121</v>
      </c>
      <c r="K180" s="34" t="s">
        <v>829</v>
      </c>
      <c r="L180" s="12" t="s">
        <v>830</v>
      </c>
      <c r="M180" s="17"/>
      <c r="N180" s="17"/>
      <c r="O180" s="17"/>
      <c r="P180" s="17"/>
      <c r="Q180" s="17"/>
      <c r="R180" s="17"/>
      <c r="S180" s="17"/>
      <c r="T180" s="17"/>
      <c r="U180" s="17"/>
      <c r="V180" s="17"/>
      <c r="W180" s="17"/>
      <c r="X180" s="17"/>
      <c r="Y180" s="17"/>
      <c r="Z180" s="17"/>
      <c r="AA180" s="17"/>
      <c r="AB180" s="17"/>
    </row>
    <row r="181" spans="1:28" ht="14.4">
      <c r="A181" s="5" t="s">
        <v>821</v>
      </c>
      <c r="B181" s="6">
        <v>43277</v>
      </c>
      <c r="C181" s="7"/>
      <c r="D181" s="7" t="s">
        <v>213</v>
      </c>
      <c r="E181" s="5" t="s">
        <v>114</v>
      </c>
      <c r="F181" s="53" t="s">
        <v>783</v>
      </c>
      <c r="G181" s="5" t="s">
        <v>825</v>
      </c>
      <c r="H181" s="15" t="s">
        <v>102</v>
      </c>
      <c r="I181" s="15" t="s">
        <v>36</v>
      </c>
      <c r="J181" s="5">
        <v>4022</v>
      </c>
      <c r="K181" s="65" t="s">
        <v>826</v>
      </c>
      <c r="L181" s="12" t="s">
        <v>827</v>
      </c>
      <c r="M181" s="17"/>
      <c r="N181" s="17"/>
      <c r="O181" s="17"/>
      <c r="P181" s="17"/>
      <c r="Q181" s="17"/>
      <c r="R181" s="17"/>
      <c r="S181" s="17"/>
      <c r="T181" s="17"/>
      <c r="U181" s="17"/>
      <c r="V181" s="17"/>
      <c r="W181" s="17"/>
      <c r="X181" s="17"/>
      <c r="Y181" s="17"/>
      <c r="Z181" s="17"/>
      <c r="AA181" s="17"/>
      <c r="AB181" s="17"/>
    </row>
    <row r="182" spans="1:28" ht="14.4">
      <c r="A182" s="5" t="s">
        <v>821</v>
      </c>
      <c r="B182" s="6">
        <v>43277</v>
      </c>
      <c r="C182" s="7"/>
      <c r="D182" s="7" t="s">
        <v>220</v>
      </c>
      <c r="E182" s="5" t="s">
        <v>114</v>
      </c>
      <c r="F182" s="53" t="s">
        <v>783</v>
      </c>
      <c r="G182" s="5" t="s">
        <v>161</v>
      </c>
      <c r="H182" s="5" t="s">
        <v>14</v>
      </c>
      <c r="I182" s="5" t="s">
        <v>25</v>
      </c>
      <c r="J182" s="5">
        <v>4344</v>
      </c>
      <c r="K182" s="65" t="s">
        <v>831</v>
      </c>
      <c r="L182" s="12" t="s">
        <v>832</v>
      </c>
      <c r="M182" s="17"/>
      <c r="N182" s="17"/>
      <c r="O182" s="17"/>
      <c r="P182" s="17"/>
      <c r="Q182" s="17"/>
      <c r="R182" s="17"/>
      <c r="S182" s="17"/>
      <c r="T182" s="17"/>
      <c r="U182" s="17"/>
      <c r="V182" s="17"/>
      <c r="W182" s="17"/>
      <c r="X182" s="17"/>
      <c r="Y182" s="17"/>
      <c r="Z182" s="17"/>
      <c r="AA182" s="17"/>
      <c r="AB182" s="17"/>
    </row>
    <row r="183" spans="1:28" ht="14.4">
      <c r="A183" s="5" t="s">
        <v>833</v>
      </c>
      <c r="B183" s="6">
        <v>43277</v>
      </c>
      <c r="C183" s="7"/>
      <c r="D183" s="7" t="s">
        <v>229</v>
      </c>
      <c r="E183" s="5" t="s">
        <v>114</v>
      </c>
      <c r="F183" s="53" t="s">
        <v>672</v>
      </c>
      <c r="G183" s="5" t="s">
        <v>834</v>
      </c>
      <c r="H183" s="15" t="s">
        <v>14</v>
      </c>
      <c r="I183" s="15" t="s">
        <v>36</v>
      </c>
      <c r="J183" s="5">
        <v>3945</v>
      </c>
      <c r="K183" s="34" t="s">
        <v>835</v>
      </c>
      <c r="L183" s="12" t="s">
        <v>836</v>
      </c>
      <c r="M183" s="17"/>
      <c r="N183" s="17"/>
      <c r="O183" s="17"/>
      <c r="P183" s="17"/>
      <c r="Q183" s="17"/>
      <c r="R183" s="17"/>
      <c r="S183" s="17"/>
      <c r="T183" s="17"/>
      <c r="U183" s="17"/>
      <c r="V183" s="17"/>
      <c r="W183" s="17"/>
      <c r="X183" s="17"/>
      <c r="Y183" s="17"/>
      <c r="Z183" s="17"/>
      <c r="AA183" s="17"/>
      <c r="AB183" s="17"/>
    </row>
    <row r="184" spans="1:28" ht="14.4">
      <c r="A184" s="5" t="s">
        <v>833</v>
      </c>
      <c r="B184" s="6">
        <v>43277</v>
      </c>
      <c r="C184" s="7"/>
      <c r="D184" s="7" t="s">
        <v>233</v>
      </c>
      <c r="E184" s="5" t="s">
        <v>114</v>
      </c>
      <c r="F184" s="53" t="s">
        <v>672</v>
      </c>
      <c r="G184" s="5" t="s">
        <v>277</v>
      </c>
      <c r="H184" s="15" t="s">
        <v>14</v>
      </c>
      <c r="I184" s="5" t="s">
        <v>25</v>
      </c>
      <c r="J184" s="5">
        <v>4293</v>
      </c>
      <c r="K184" s="65" t="s">
        <v>840</v>
      </c>
      <c r="L184" s="12" t="s">
        <v>841</v>
      </c>
      <c r="M184" s="17"/>
      <c r="N184" s="17"/>
      <c r="O184" s="17"/>
      <c r="P184" s="17"/>
      <c r="Q184" s="17"/>
      <c r="R184" s="17"/>
      <c r="S184" s="17"/>
      <c r="T184" s="17"/>
      <c r="U184" s="17"/>
      <c r="V184" s="17"/>
      <c r="W184" s="17"/>
      <c r="X184" s="17"/>
      <c r="Y184" s="17"/>
      <c r="Z184" s="17"/>
      <c r="AA184" s="17"/>
      <c r="AB184" s="17"/>
    </row>
    <row r="185" spans="1:28" ht="14.4">
      <c r="A185" s="5" t="s">
        <v>833</v>
      </c>
      <c r="B185" s="6">
        <v>43277</v>
      </c>
      <c r="C185" s="7"/>
      <c r="D185" s="7" t="s">
        <v>237</v>
      </c>
      <c r="E185" s="5" t="s">
        <v>114</v>
      </c>
      <c r="F185" s="53" t="s">
        <v>672</v>
      </c>
      <c r="G185" s="5" t="s">
        <v>837</v>
      </c>
      <c r="H185" s="15" t="s">
        <v>87</v>
      </c>
      <c r="I185" s="15" t="s">
        <v>25</v>
      </c>
      <c r="J185" s="5">
        <v>4290</v>
      </c>
      <c r="K185" s="34" t="s">
        <v>838</v>
      </c>
      <c r="L185" s="12" t="s">
        <v>839</v>
      </c>
      <c r="M185" s="17"/>
      <c r="N185" s="17"/>
      <c r="O185" s="17"/>
      <c r="P185" s="17"/>
      <c r="Q185" s="17"/>
      <c r="R185" s="17"/>
      <c r="S185" s="17"/>
      <c r="T185" s="17"/>
      <c r="U185" s="17"/>
      <c r="V185" s="17"/>
      <c r="W185" s="17"/>
      <c r="X185" s="17"/>
      <c r="Y185" s="17"/>
      <c r="Z185" s="17"/>
      <c r="AA185" s="17"/>
      <c r="AB185" s="17"/>
    </row>
    <row r="186" spans="1:28" ht="14.4">
      <c r="A186" s="5" t="s">
        <v>833</v>
      </c>
      <c r="B186" s="6">
        <v>43277</v>
      </c>
      <c r="C186" s="7"/>
      <c r="D186" s="7" t="s">
        <v>241</v>
      </c>
      <c r="E186" s="5" t="s">
        <v>114</v>
      </c>
      <c r="F186" s="53" t="s">
        <v>672</v>
      </c>
      <c r="G186" s="5" t="s">
        <v>334</v>
      </c>
      <c r="H186" s="15" t="s">
        <v>102</v>
      </c>
      <c r="I186" s="15" t="s">
        <v>36</v>
      </c>
      <c r="J186" s="5">
        <v>4345</v>
      </c>
      <c r="K186" s="65" t="s">
        <v>843</v>
      </c>
      <c r="L186" s="12" t="s">
        <v>844</v>
      </c>
      <c r="M186" s="17"/>
      <c r="N186" s="17"/>
      <c r="O186" s="17"/>
      <c r="P186" s="17"/>
      <c r="Q186" s="17"/>
      <c r="R186" s="17"/>
      <c r="S186" s="17"/>
      <c r="T186" s="17"/>
      <c r="U186" s="17"/>
      <c r="V186" s="17"/>
      <c r="W186" s="17"/>
      <c r="X186" s="17"/>
      <c r="Y186" s="17"/>
      <c r="Z186" s="17"/>
      <c r="AA186" s="17"/>
      <c r="AB186" s="17"/>
    </row>
    <row r="187" spans="1:28" ht="14.4">
      <c r="A187" s="5" t="s">
        <v>847</v>
      </c>
      <c r="B187" s="6">
        <v>43278</v>
      </c>
      <c r="C187" s="7"/>
      <c r="D187" s="7" t="s">
        <v>229</v>
      </c>
      <c r="E187" s="5" t="s">
        <v>114</v>
      </c>
      <c r="F187" s="70" t="s">
        <v>161</v>
      </c>
      <c r="G187" s="5" t="s">
        <v>856</v>
      </c>
      <c r="H187" s="15" t="s">
        <v>14</v>
      </c>
      <c r="I187" s="14" t="s">
        <v>36</v>
      </c>
      <c r="J187" s="5">
        <v>4329</v>
      </c>
      <c r="K187" s="65" t="s">
        <v>857</v>
      </c>
      <c r="L187" s="12" t="s">
        <v>858</v>
      </c>
      <c r="M187" s="17"/>
      <c r="N187" s="17"/>
      <c r="O187" s="17"/>
      <c r="P187" s="17"/>
      <c r="Q187" s="17"/>
      <c r="R187" s="17"/>
      <c r="S187" s="17"/>
      <c r="T187" s="17"/>
      <c r="U187" s="17"/>
      <c r="V187" s="17"/>
      <c r="W187" s="17"/>
      <c r="X187" s="17"/>
      <c r="Y187" s="17"/>
      <c r="Z187" s="17"/>
      <c r="AA187" s="17"/>
      <c r="AB187" s="17"/>
    </row>
    <row r="188" spans="1:28" ht="14.4">
      <c r="A188" s="5" t="s">
        <v>847</v>
      </c>
      <c r="B188" s="6">
        <v>43278</v>
      </c>
      <c r="C188" s="7"/>
      <c r="D188" s="7" t="s">
        <v>233</v>
      </c>
      <c r="E188" s="5" t="s">
        <v>114</v>
      </c>
      <c r="F188" s="70" t="s">
        <v>161</v>
      </c>
      <c r="G188" s="5" t="s">
        <v>837</v>
      </c>
      <c r="H188" s="15" t="s">
        <v>87</v>
      </c>
      <c r="I188" s="15" t="s">
        <v>25</v>
      </c>
      <c r="J188" s="5">
        <v>4289</v>
      </c>
      <c r="K188" s="65" t="s">
        <v>854</v>
      </c>
      <c r="L188" s="12" t="s">
        <v>855</v>
      </c>
      <c r="M188" s="17"/>
      <c r="N188" s="17"/>
      <c r="O188" s="17"/>
      <c r="P188" s="17"/>
      <c r="Q188" s="17"/>
      <c r="R188" s="17"/>
      <c r="S188" s="17"/>
      <c r="T188" s="17"/>
      <c r="U188" s="17"/>
      <c r="V188" s="17"/>
      <c r="W188" s="17"/>
      <c r="X188" s="17"/>
      <c r="Y188" s="17"/>
      <c r="Z188" s="17"/>
      <c r="AA188" s="17"/>
      <c r="AB188" s="17"/>
    </row>
    <row r="189" spans="1:28" ht="14.4">
      <c r="A189" s="5" t="s">
        <v>847</v>
      </c>
      <c r="B189" s="6">
        <v>43278</v>
      </c>
      <c r="C189" s="7"/>
      <c r="D189" s="7" t="s">
        <v>237</v>
      </c>
      <c r="E189" s="5" t="s">
        <v>114</v>
      </c>
      <c r="F189" s="70" t="s">
        <v>161</v>
      </c>
      <c r="G189" s="5" t="s">
        <v>851</v>
      </c>
      <c r="H189" s="5" t="s">
        <v>14</v>
      </c>
      <c r="I189" s="14" t="s">
        <v>36</v>
      </c>
      <c r="J189" s="5">
        <v>4090</v>
      </c>
      <c r="K189" s="34" t="s">
        <v>852</v>
      </c>
      <c r="L189" s="12" t="s">
        <v>853</v>
      </c>
      <c r="M189" s="17"/>
      <c r="N189" s="17"/>
      <c r="O189" s="17"/>
      <c r="P189" s="17"/>
      <c r="Q189" s="17"/>
      <c r="R189" s="17"/>
      <c r="S189" s="17"/>
      <c r="T189" s="17"/>
      <c r="U189" s="17"/>
      <c r="V189" s="17"/>
      <c r="W189" s="17"/>
      <c r="X189" s="17"/>
      <c r="Y189" s="17"/>
      <c r="Z189" s="17"/>
      <c r="AA189" s="17"/>
      <c r="AB189" s="17"/>
    </row>
    <row r="190" spans="1:28" ht="14.4">
      <c r="A190" s="5" t="s">
        <v>847</v>
      </c>
      <c r="B190" s="6">
        <v>43278</v>
      </c>
      <c r="C190" s="7"/>
      <c r="D190" s="7" t="s">
        <v>241</v>
      </c>
      <c r="E190" s="5" t="s">
        <v>114</v>
      </c>
      <c r="F190" s="70" t="s">
        <v>161</v>
      </c>
      <c r="G190" s="5" t="s">
        <v>848</v>
      </c>
      <c r="H190" s="15" t="s">
        <v>14</v>
      </c>
      <c r="I190" s="5" t="s">
        <v>25</v>
      </c>
      <c r="J190" s="5">
        <v>4088</v>
      </c>
      <c r="K190" s="34" t="s">
        <v>849</v>
      </c>
      <c r="L190" s="12" t="s">
        <v>850</v>
      </c>
      <c r="M190" s="17"/>
      <c r="N190" s="17"/>
      <c r="O190" s="17"/>
      <c r="P190" s="17"/>
      <c r="Q190" s="17"/>
      <c r="R190" s="17"/>
      <c r="S190" s="17"/>
      <c r="T190" s="17"/>
      <c r="U190" s="17"/>
      <c r="V190" s="17"/>
      <c r="W190" s="17"/>
      <c r="X190" s="17"/>
      <c r="Y190" s="17"/>
      <c r="Z190" s="17"/>
      <c r="AA190" s="17"/>
      <c r="AB190" s="17"/>
    </row>
    <row r="191" spans="1:28" ht="14.4">
      <c r="A191" s="5" t="s">
        <v>859</v>
      </c>
      <c r="B191" s="6">
        <v>43276</v>
      </c>
      <c r="C191" s="7">
        <v>1</v>
      </c>
      <c r="D191" s="7" t="s">
        <v>199</v>
      </c>
      <c r="E191" s="5">
        <v>310</v>
      </c>
      <c r="F191" s="5" t="s">
        <v>860</v>
      </c>
      <c r="G191" s="5" t="s">
        <v>866</v>
      </c>
      <c r="H191" s="5" t="s">
        <v>14</v>
      </c>
      <c r="I191" s="15" t="s">
        <v>25</v>
      </c>
      <c r="J191" s="5">
        <v>4118</v>
      </c>
      <c r="K191" s="34" t="s">
        <v>867</v>
      </c>
      <c r="L191" s="12" t="s">
        <v>868</v>
      </c>
      <c r="M191" s="17"/>
      <c r="N191" s="17"/>
      <c r="O191" s="17"/>
      <c r="P191" s="17"/>
      <c r="Q191" s="17"/>
      <c r="R191" s="17"/>
      <c r="S191" s="17"/>
      <c r="T191" s="17"/>
      <c r="U191" s="17"/>
      <c r="V191" s="17"/>
      <c r="W191" s="17"/>
      <c r="X191" s="17"/>
      <c r="Y191" s="17"/>
      <c r="Z191" s="17"/>
      <c r="AA191" s="17"/>
      <c r="AB191" s="17"/>
    </row>
    <row r="192" spans="1:28" ht="14.4">
      <c r="A192" s="5" t="s">
        <v>859</v>
      </c>
      <c r="B192" s="6">
        <v>43276</v>
      </c>
      <c r="C192" s="7">
        <v>2</v>
      </c>
      <c r="D192" s="7" t="s">
        <v>206</v>
      </c>
      <c r="E192" s="5">
        <v>310</v>
      </c>
      <c r="F192" s="5" t="s">
        <v>860</v>
      </c>
      <c r="G192" s="5" t="s">
        <v>860</v>
      </c>
      <c r="H192" s="5" t="s">
        <v>14</v>
      </c>
      <c r="I192" s="5" t="s">
        <v>25</v>
      </c>
      <c r="J192" s="5">
        <v>4117</v>
      </c>
      <c r="K192" s="34" t="s">
        <v>864</v>
      </c>
      <c r="L192" s="12" t="s">
        <v>865</v>
      </c>
      <c r="M192" s="17"/>
      <c r="N192" s="17"/>
      <c r="O192" s="17"/>
      <c r="P192" s="17"/>
      <c r="Q192" s="17"/>
      <c r="R192" s="17"/>
      <c r="S192" s="17"/>
      <c r="T192" s="17"/>
      <c r="U192" s="17"/>
      <c r="V192" s="17"/>
      <c r="W192" s="17"/>
      <c r="X192" s="17"/>
      <c r="Y192" s="17"/>
      <c r="Z192" s="17"/>
      <c r="AA192" s="17"/>
      <c r="AB192" s="17"/>
    </row>
    <row r="193" spans="1:28" ht="14.4">
      <c r="A193" s="5" t="s">
        <v>859</v>
      </c>
      <c r="B193" s="6">
        <v>43276</v>
      </c>
      <c r="C193" s="7">
        <v>3</v>
      </c>
      <c r="D193" s="7" t="s">
        <v>213</v>
      </c>
      <c r="E193" s="5">
        <v>310</v>
      </c>
      <c r="F193" s="5" t="s">
        <v>860</v>
      </c>
      <c r="G193" s="5" t="s">
        <v>869</v>
      </c>
      <c r="H193" s="5" t="s">
        <v>14</v>
      </c>
      <c r="I193" s="5" t="s">
        <v>36</v>
      </c>
      <c r="J193" s="5">
        <v>4261</v>
      </c>
      <c r="K193" s="34" t="s">
        <v>870</v>
      </c>
      <c r="L193" s="12" t="s">
        <v>871</v>
      </c>
      <c r="M193" s="17"/>
      <c r="N193" s="17"/>
      <c r="O193" s="17"/>
      <c r="P193" s="17"/>
      <c r="Q193" s="17"/>
      <c r="R193" s="17"/>
      <c r="S193" s="17"/>
      <c r="T193" s="17"/>
      <c r="U193" s="17"/>
      <c r="V193" s="17"/>
      <c r="W193" s="17"/>
      <c r="X193" s="17"/>
      <c r="Y193" s="17"/>
      <c r="Z193" s="17"/>
      <c r="AA193" s="17"/>
      <c r="AB193" s="17"/>
    </row>
    <row r="194" spans="1:28" ht="14.4">
      <c r="A194" s="5" t="s">
        <v>859</v>
      </c>
      <c r="B194" s="6">
        <v>43276</v>
      </c>
      <c r="C194" s="7">
        <v>4</v>
      </c>
      <c r="D194" s="7" t="s">
        <v>220</v>
      </c>
      <c r="E194" s="5">
        <v>310</v>
      </c>
      <c r="F194" s="5" t="s">
        <v>860</v>
      </c>
      <c r="G194" s="5" t="s">
        <v>861</v>
      </c>
      <c r="H194" s="5" t="s">
        <v>87</v>
      </c>
      <c r="I194" s="5" t="s">
        <v>36</v>
      </c>
      <c r="J194" s="5">
        <v>3931</v>
      </c>
      <c r="K194" s="34" t="s">
        <v>862</v>
      </c>
      <c r="L194" s="12" t="s">
        <v>863</v>
      </c>
      <c r="M194" s="17"/>
      <c r="N194" s="17"/>
      <c r="O194" s="17"/>
      <c r="P194" s="17"/>
      <c r="Q194" s="17"/>
      <c r="R194" s="17"/>
      <c r="S194" s="17"/>
      <c r="T194" s="17"/>
      <c r="U194" s="17"/>
      <c r="V194" s="17"/>
      <c r="W194" s="17"/>
      <c r="X194" s="17"/>
      <c r="Y194" s="17"/>
      <c r="Z194" s="17"/>
      <c r="AA194" s="17"/>
      <c r="AB194" s="17"/>
    </row>
    <row r="195" spans="1:28" ht="14.4">
      <c r="A195" s="5" t="s">
        <v>872</v>
      </c>
      <c r="B195" s="6">
        <v>43276</v>
      </c>
      <c r="C195" s="7">
        <v>5</v>
      </c>
      <c r="D195" s="7" t="s">
        <v>229</v>
      </c>
      <c r="E195" s="5">
        <v>310</v>
      </c>
      <c r="F195" s="5" t="s">
        <v>860</v>
      </c>
      <c r="G195" s="5" t="s">
        <v>873</v>
      </c>
      <c r="H195" s="18" t="s">
        <v>132</v>
      </c>
      <c r="I195" s="5" t="s">
        <v>36</v>
      </c>
      <c r="J195" s="5">
        <v>4008</v>
      </c>
      <c r="K195" s="8" t="s">
        <v>874</v>
      </c>
      <c r="L195" s="131" t="s">
        <v>875</v>
      </c>
      <c r="M195" s="17"/>
      <c r="N195" s="17"/>
      <c r="O195" s="17"/>
      <c r="P195" s="17"/>
      <c r="Q195" s="17"/>
      <c r="R195" s="17"/>
      <c r="S195" s="17"/>
      <c r="T195" s="17"/>
      <c r="U195" s="17"/>
      <c r="V195" s="17"/>
      <c r="W195" s="17"/>
      <c r="X195" s="17"/>
      <c r="Y195" s="17"/>
      <c r="Z195" s="17"/>
      <c r="AA195" s="17"/>
      <c r="AB195" s="17"/>
    </row>
    <row r="196" spans="1:28" ht="14.4">
      <c r="A196" s="5" t="s">
        <v>872</v>
      </c>
      <c r="B196" s="6">
        <v>43276</v>
      </c>
      <c r="C196" s="7">
        <v>6</v>
      </c>
      <c r="D196" s="7" t="s">
        <v>233</v>
      </c>
      <c r="E196" s="5">
        <v>310</v>
      </c>
      <c r="F196" s="5" t="s">
        <v>860</v>
      </c>
      <c r="G196" s="5" t="s">
        <v>876</v>
      </c>
      <c r="H196" s="5" t="s">
        <v>14</v>
      </c>
      <c r="I196" s="5" t="s">
        <v>78</v>
      </c>
      <c r="J196" s="5">
        <v>4057</v>
      </c>
      <c r="K196" s="34" t="s">
        <v>877</v>
      </c>
      <c r="L196" s="12" t="s">
        <v>878</v>
      </c>
      <c r="M196" s="17"/>
      <c r="N196" s="17"/>
      <c r="O196" s="17"/>
      <c r="P196" s="17"/>
      <c r="Q196" s="17"/>
      <c r="R196" s="17"/>
      <c r="S196" s="17"/>
      <c r="T196" s="17"/>
      <c r="U196" s="17"/>
      <c r="V196" s="17"/>
      <c r="W196" s="17"/>
      <c r="X196" s="17"/>
      <c r="Y196" s="17"/>
      <c r="Z196" s="17"/>
      <c r="AA196" s="17"/>
      <c r="AB196" s="17"/>
    </row>
    <row r="197" spans="1:28" ht="14.4">
      <c r="A197" s="5" t="s">
        <v>872</v>
      </c>
      <c r="B197" s="6">
        <v>43276</v>
      </c>
      <c r="C197" s="7">
        <v>7</v>
      </c>
      <c r="D197" s="7" t="s">
        <v>237</v>
      </c>
      <c r="E197" s="5">
        <v>310</v>
      </c>
      <c r="F197" s="5" t="s">
        <v>860</v>
      </c>
      <c r="G197" s="5" t="s">
        <v>879</v>
      </c>
      <c r="H197" s="18" t="s">
        <v>132</v>
      </c>
      <c r="I197" s="5" t="s">
        <v>25</v>
      </c>
      <c r="J197" s="5">
        <v>4209</v>
      </c>
      <c r="K197" s="8" t="s">
        <v>880</v>
      </c>
      <c r="L197" s="131" t="s">
        <v>881</v>
      </c>
      <c r="M197" s="17"/>
      <c r="N197" s="17"/>
      <c r="O197" s="17"/>
      <c r="P197" s="17"/>
      <c r="Q197" s="17"/>
      <c r="R197" s="17"/>
      <c r="S197" s="17"/>
      <c r="T197" s="17"/>
      <c r="U197" s="17"/>
      <c r="V197" s="17"/>
      <c r="W197" s="17"/>
      <c r="X197" s="17"/>
      <c r="Y197" s="17"/>
      <c r="Z197" s="17"/>
      <c r="AA197" s="17"/>
      <c r="AB197" s="17"/>
    </row>
    <row r="198" spans="1:28" ht="14.4">
      <c r="A198" s="21" t="s">
        <v>872</v>
      </c>
      <c r="B198" s="19">
        <v>43276</v>
      </c>
      <c r="C198" s="29">
        <v>8</v>
      </c>
      <c r="D198" s="7" t="s">
        <v>241</v>
      </c>
      <c r="E198" s="5">
        <v>310</v>
      </c>
      <c r="F198" s="5" t="s">
        <v>860</v>
      </c>
      <c r="G198" s="5" t="s">
        <v>882</v>
      </c>
      <c r="H198" s="5" t="s">
        <v>14</v>
      </c>
      <c r="I198" s="5" t="s">
        <v>36</v>
      </c>
      <c r="J198" s="5">
        <v>4257</v>
      </c>
      <c r="K198" s="34" t="s">
        <v>883</v>
      </c>
      <c r="L198" s="88" t="s">
        <v>884</v>
      </c>
      <c r="M198" s="17"/>
      <c r="N198" s="17"/>
      <c r="O198" s="17"/>
      <c r="P198" s="17"/>
      <c r="Q198" s="17"/>
      <c r="R198" s="17"/>
      <c r="S198" s="17"/>
      <c r="T198" s="17"/>
      <c r="U198" s="17"/>
      <c r="V198" s="17"/>
      <c r="W198" s="17"/>
      <c r="X198" s="17"/>
      <c r="Y198" s="17"/>
      <c r="Z198" s="17"/>
      <c r="AA198" s="17"/>
      <c r="AB198" s="17"/>
    </row>
    <row r="199" spans="1:28" ht="14.4">
      <c r="A199" s="21" t="s">
        <v>885</v>
      </c>
      <c r="B199" s="19">
        <v>43276</v>
      </c>
      <c r="C199" s="29">
        <v>9</v>
      </c>
      <c r="D199" s="7" t="s">
        <v>245</v>
      </c>
      <c r="E199" s="5">
        <v>310</v>
      </c>
      <c r="F199" s="5" t="s">
        <v>860</v>
      </c>
      <c r="G199" s="5" t="s">
        <v>886</v>
      </c>
      <c r="H199" s="5" t="s">
        <v>14</v>
      </c>
      <c r="I199" s="5" t="s">
        <v>25</v>
      </c>
      <c r="J199" s="5">
        <v>3952</v>
      </c>
      <c r="K199" s="34" t="s">
        <v>887</v>
      </c>
      <c r="L199" s="12" t="s">
        <v>888</v>
      </c>
      <c r="M199" s="17"/>
      <c r="N199" s="17"/>
      <c r="O199" s="17"/>
      <c r="P199" s="17"/>
      <c r="Q199" s="17"/>
      <c r="R199" s="17"/>
      <c r="S199" s="17"/>
      <c r="T199" s="17"/>
      <c r="U199" s="17"/>
      <c r="V199" s="17"/>
      <c r="W199" s="17"/>
      <c r="X199" s="17"/>
      <c r="Y199" s="17"/>
      <c r="Z199" s="17"/>
      <c r="AA199" s="17"/>
      <c r="AB199" s="17"/>
    </row>
    <row r="200" spans="1:28" ht="14.4">
      <c r="A200" s="21" t="s">
        <v>885</v>
      </c>
      <c r="B200" s="19">
        <v>43276</v>
      </c>
      <c r="C200" s="29">
        <v>10</v>
      </c>
      <c r="D200" s="7" t="s">
        <v>249</v>
      </c>
      <c r="E200" s="5">
        <v>310</v>
      </c>
      <c r="F200" s="5" t="s">
        <v>860</v>
      </c>
      <c r="G200" s="5" t="s">
        <v>889</v>
      </c>
      <c r="H200" s="15" t="s">
        <v>14</v>
      </c>
      <c r="I200" s="15" t="s">
        <v>25</v>
      </c>
      <c r="J200" s="5">
        <v>4146</v>
      </c>
      <c r="K200" s="34" t="s">
        <v>890</v>
      </c>
      <c r="L200" s="88" t="s">
        <v>891</v>
      </c>
      <c r="M200" s="17"/>
      <c r="N200" s="17"/>
      <c r="O200" s="17"/>
      <c r="P200" s="17"/>
      <c r="Q200" s="17"/>
      <c r="R200" s="17"/>
      <c r="S200" s="17"/>
      <c r="T200" s="17"/>
      <c r="U200" s="17"/>
      <c r="V200" s="17"/>
      <c r="W200" s="17"/>
      <c r="X200" s="17"/>
      <c r="Y200" s="17"/>
      <c r="Z200" s="17"/>
      <c r="AA200" s="17"/>
      <c r="AB200" s="17"/>
    </row>
    <row r="201" spans="1:28" ht="14.4">
      <c r="A201" s="21" t="s">
        <v>885</v>
      </c>
      <c r="B201" s="19">
        <v>43276</v>
      </c>
      <c r="C201" s="29">
        <v>11</v>
      </c>
      <c r="D201" s="7" t="s">
        <v>305</v>
      </c>
      <c r="E201" s="5">
        <v>310</v>
      </c>
      <c r="F201" s="5" t="s">
        <v>860</v>
      </c>
      <c r="G201" s="5" t="s">
        <v>892</v>
      </c>
      <c r="H201" s="5" t="s">
        <v>14</v>
      </c>
      <c r="I201" s="5" t="s">
        <v>36</v>
      </c>
      <c r="J201" s="5">
        <v>4189</v>
      </c>
      <c r="K201" s="34" t="s">
        <v>893</v>
      </c>
      <c r="L201" s="12" t="s">
        <v>894</v>
      </c>
      <c r="M201" s="17"/>
      <c r="N201" s="17"/>
      <c r="O201" s="17"/>
      <c r="P201" s="17"/>
      <c r="Q201" s="17"/>
      <c r="R201" s="17"/>
      <c r="S201" s="17"/>
      <c r="T201" s="17"/>
      <c r="U201" s="17"/>
      <c r="V201" s="17"/>
      <c r="W201" s="17"/>
      <c r="X201" s="17"/>
      <c r="Y201" s="17"/>
      <c r="Z201" s="17"/>
      <c r="AA201" s="17"/>
      <c r="AB201" s="17"/>
    </row>
    <row r="202" spans="1:28" ht="14.4">
      <c r="A202" s="21" t="s">
        <v>885</v>
      </c>
      <c r="B202" s="19">
        <v>43276</v>
      </c>
      <c r="C202" s="29">
        <v>12</v>
      </c>
      <c r="D202" s="7" t="s">
        <v>310</v>
      </c>
      <c r="E202" s="5">
        <v>310</v>
      </c>
      <c r="F202" s="5" t="s">
        <v>860</v>
      </c>
      <c r="G202" s="5" t="s">
        <v>873</v>
      </c>
      <c r="H202" s="18" t="s">
        <v>132</v>
      </c>
      <c r="I202" s="5" t="s">
        <v>36</v>
      </c>
      <c r="J202" s="5">
        <v>4275</v>
      </c>
      <c r="K202" s="8" t="s">
        <v>895</v>
      </c>
      <c r="L202" s="130" t="s">
        <v>896</v>
      </c>
      <c r="M202" s="17"/>
      <c r="N202" s="17"/>
      <c r="O202" s="17"/>
      <c r="P202" s="17"/>
      <c r="Q202" s="17"/>
      <c r="R202" s="17"/>
      <c r="S202" s="17"/>
      <c r="T202" s="17"/>
      <c r="U202" s="17"/>
      <c r="V202" s="17"/>
      <c r="W202" s="17"/>
      <c r="X202" s="17"/>
      <c r="Y202" s="17"/>
      <c r="Z202" s="17"/>
      <c r="AA202" s="17"/>
      <c r="AB202" s="17"/>
    </row>
    <row r="203" spans="1:28" ht="14.4">
      <c r="A203" s="21" t="s">
        <v>885</v>
      </c>
      <c r="B203" s="19">
        <v>43276</v>
      </c>
      <c r="C203" s="29">
        <v>13</v>
      </c>
      <c r="D203" s="7" t="s">
        <v>352</v>
      </c>
      <c r="E203" s="21">
        <v>310</v>
      </c>
      <c r="F203" s="5" t="s">
        <v>860</v>
      </c>
      <c r="G203" s="21" t="s">
        <v>897</v>
      </c>
      <c r="H203" s="78" t="s">
        <v>132</v>
      </c>
      <c r="I203" s="21" t="s">
        <v>25</v>
      </c>
      <c r="J203" s="21">
        <v>3955</v>
      </c>
      <c r="K203" s="35" t="s">
        <v>898</v>
      </c>
      <c r="L203" s="130" t="s">
        <v>899</v>
      </c>
      <c r="M203" s="17"/>
      <c r="N203" s="17"/>
      <c r="O203" s="17"/>
      <c r="P203" s="17"/>
      <c r="Q203" s="17"/>
      <c r="R203" s="17"/>
      <c r="S203" s="17"/>
      <c r="T203" s="17"/>
      <c r="U203" s="17"/>
      <c r="V203" s="17"/>
      <c r="W203" s="17"/>
      <c r="X203" s="17"/>
      <c r="Y203" s="17"/>
      <c r="Z203" s="17"/>
      <c r="AA203" s="17"/>
      <c r="AB203" s="17"/>
    </row>
    <row r="204" spans="1:28" ht="14.4">
      <c r="A204" s="5" t="s">
        <v>900</v>
      </c>
      <c r="B204" s="6">
        <v>43279</v>
      </c>
      <c r="C204" s="7"/>
      <c r="D204" s="7" t="s">
        <v>128</v>
      </c>
      <c r="E204" s="5">
        <v>308</v>
      </c>
      <c r="F204" s="5" t="s">
        <v>901</v>
      </c>
      <c r="G204" s="5" t="s">
        <v>902</v>
      </c>
      <c r="H204" s="5" t="s">
        <v>87</v>
      </c>
      <c r="I204" s="5" t="s">
        <v>36</v>
      </c>
      <c r="J204" s="5">
        <v>3895</v>
      </c>
      <c r="K204" s="34" t="s">
        <v>903</v>
      </c>
      <c r="L204" s="12" t="s">
        <v>904</v>
      </c>
      <c r="M204" s="17"/>
      <c r="N204" s="17"/>
      <c r="O204" s="17"/>
      <c r="P204" s="17"/>
      <c r="Q204" s="17"/>
      <c r="R204" s="17"/>
      <c r="S204" s="17"/>
      <c r="T204" s="17"/>
      <c r="U204" s="17"/>
      <c r="V204" s="17"/>
      <c r="W204" s="17"/>
      <c r="X204" s="17"/>
      <c r="Y204" s="17"/>
      <c r="Z204" s="17"/>
      <c r="AA204" s="17"/>
      <c r="AB204" s="17"/>
    </row>
    <row r="205" spans="1:28" ht="14.4">
      <c r="A205" s="5" t="s">
        <v>900</v>
      </c>
      <c r="B205" s="6">
        <v>43279</v>
      </c>
      <c r="C205" s="7"/>
      <c r="D205" s="7" t="s">
        <v>21</v>
      </c>
      <c r="E205" s="5">
        <v>308</v>
      </c>
      <c r="F205" s="5" t="s">
        <v>901</v>
      </c>
      <c r="G205" s="5" t="s">
        <v>901</v>
      </c>
      <c r="H205" s="5" t="s">
        <v>14</v>
      </c>
      <c r="I205" s="5" t="s">
        <v>25</v>
      </c>
      <c r="J205" s="5">
        <v>3918</v>
      </c>
      <c r="K205" s="34" t="s">
        <v>905</v>
      </c>
      <c r="L205" s="88" t="s">
        <v>906</v>
      </c>
      <c r="M205" s="17"/>
      <c r="N205" s="17"/>
      <c r="O205" s="17"/>
      <c r="P205" s="17"/>
      <c r="Q205" s="17"/>
      <c r="R205" s="17"/>
      <c r="S205" s="17"/>
      <c r="T205" s="17"/>
      <c r="U205" s="17"/>
      <c r="V205" s="17"/>
      <c r="W205" s="17"/>
      <c r="X205" s="17"/>
      <c r="Y205" s="17"/>
      <c r="Z205" s="17"/>
      <c r="AA205" s="17"/>
      <c r="AB205" s="17"/>
    </row>
    <row r="206" spans="1:28" ht="14.4">
      <c r="A206" s="5" t="s">
        <v>900</v>
      </c>
      <c r="B206" s="6">
        <v>43279</v>
      </c>
      <c r="C206" s="7"/>
      <c r="D206" s="7" t="s">
        <v>79</v>
      </c>
      <c r="E206" s="5">
        <v>308</v>
      </c>
      <c r="F206" s="5" t="s">
        <v>901</v>
      </c>
      <c r="G206" s="5" t="s">
        <v>739</v>
      </c>
      <c r="H206" s="5" t="s">
        <v>14</v>
      </c>
      <c r="I206" s="5" t="s">
        <v>25</v>
      </c>
      <c r="J206" s="5">
        <v>4363</v>
      </c>
      <c r="K206" s="65" t="s">
        <v>910</v>
      </c>
      <c r="L206" s="88" t="s">
        <v>912</v>
      </c>
      <c r="M206" s="17"/>
      <c r="N206" s="17"/>
      <c r="O206" s="17"/>
      <c r="P206" s="17"/>
      <c r="Q206" s="17"/>
      <c r="R206" s="17"/>
      <c r="S206" s="17"/>
      <c r="T206" s="17"/>
      <c r="U206" s="17"/>
      <c r="V206" s="17"/>
      <c r="W206" s="17"/>
      <c r="X206" s="17"/>
      <c r="Y206" s="17"/>
      <c r="Z206" s="17"/>
      <c r="AA206" s="17"/>
      <c r="AB206" s="17"/>
    </row>
    <row r="207" spans="1:28" ht="14.4">
      <c r="A207" s="5" t="s">
        <v>900</v>
      </c>
      <c r="B207" s="6">
        <v>43279</v>
      </c>
      <c r="C207" s="7"/>
      <c r="D207" s="7" t="s">
        <v>99</v>
      </c>
      <c r="E207" s="5">
        <v>308</v>
      </c>
      <c r="F207" s="5" t="s">
        <v>901</v>
      </c>
      <c r="G207" s="5" t="s">
        <v>907</v>
      </c>
      <c r="H207" s="5" t="s">
        <v>87</v>
      </c>
      <c r="I207" s="5" t="s">
        <v>25</v>
      </c>
      <c r="J207" s="5">
        <v>4353</v>
      </c>
      <c r="K207" s="65" t="s">
        <v>908</v>
      </c>
      <c r="L207" s="12" t="s">
        <v>909</v>
      </c>
      <c r="M207" s="17"/>
      <c r="N207" s="17"/>
      <c r="O207" s="17"/>
      <c r="P207" s="17"/>
      <c r="Q207" s="17"/>
      <c r="R207" s="17"/>
      <c r="S207" s="17"/>
      <c r="T207" s="17"/>
      <c r="U207" s="17"/>
      <c r="V207" s="17"/>
      <c r="W207" s="17"/>
      <c r="X207" s="17"/>
      <c r="Y207" s="17"/>
      <c r="Z207" s="17"/>
      <c r="AA207" s="17"/>
      <c r="AB207" s="17"/>
    </row>
    <row r="208" spans="1:28" ht="14.4">
      <c r="A208" s="5" t="s">
        <v>913</v>
      </c>
      <c r="B208" s="6">
        <v>43279</v>
      </c>
      <c r="C208" s="7"/>
      <c r="D208" s="7" t="s">
        <v>199</v>
      </c>
      <c r="E208" s="5">
        <v>308</v>
      </c>
      <c r="F208" s="5" t="s">
        <v>901</v>
      </c>
      <c r="G208" s="5" t="s">
        <v>907</v>
      </c>
      <c r="H208" s="5" t="s">
        <v>14</v>
      </c>
      <c r="I208" s="5" t="s">
        <v>25</v>
      </c>
      <c r="J208" s="5">
        <v>4229</v>
      </c>
      <c r="K208" s="34" t="s">
        <v>923</v>
      </c>
      <c r="L208" s="12" t="s">
        <v>924</v>
      </c>
      <c r="M208" s="17"/>
      <c r="N208" s="17"/>
      <c r="O208" s="17"/>
      <c r="P208" s="17"/>
      <c r="Q208" s="17"/>
      <c r="R208" s="17"/>
      <c r="S208" s="17"/>
      <c r="T208" s="17"/>
      <c r="U208" s="17"/>
      <c r="V208" s="17"/>
      <c r="W208" s="17"/>
      <c r="X208" s="17"/>
      <c r="Y208" s="17"/>
      <c r="Z208" s="17"/>
      <c r="AA208" s="17"/>
      <c r="AB208" s="17"/>
    </row>
    <row r="209" spans="1:28" ht="14.4">
      <c r="A209" s="5" t="s">
        <v>913</v>
      </c>
      <c r="B209" s="6">
        <v>43279</v>
      </c>
      <c r="C209" s="7"/>
      <c r="D209" s="7" t="s">
        <v>206</v>
      </c>
      <c r="E209" s="5">
        <v>308</v>
      </c>
      <c r="F209" s="5" t="s">
        <v>901</v>
      </c>
      <c r="G209" s="5" t="s">
        <v>917</v>
      </c>
      <c r="H209" s="5" t="s">
        <v>14</v>
      </c>
      <c r="I209" s="5" t="s">
        <v>36</v>
      </c>
      <c r="J209" s="5">
        <v>4130</v>
      </c>
      <c r="K209" s="34" t="s">
        <v>918</v>
      </c>
      <c r="L209" s="12" t="s">
        <v>919</v>
      </c>
      <c r="M209" s="17"/>
      <c r="N209" s="17"/>
      <c r="O209" s="17"/>
      <c r="P209" s="17"/>
      <c r="Q209" s="17"/>
      <c r="R209" s="17"/>
      <c r="S209" s="17"/>
      <c r="T209" s="17"/>
      <c r="U209" s="17"/>
      <c r="V209" s="17"/>
      <c r="W209" s="17"/>
      <c r="X209" s="17"/>
      <c r="Y209" s="17"/>
      <c r="Z209" s="17"/>
      <c r="AA209" s="17"/>
      <c r="AB209" s="17"/>
    </row>
    <row r="210" spans="1:28" ht="14.4">
      <c r="A210" s="5" t="s">
        <v>913</v>
      </c>
      <c r="B210" s="6">
        <v>43279</v>
      </c>
      <c r="C210" s="7"/>
      <c r="D210" s="7" t="s">
        <v>213</v>
      </c>
      <c r="E210" s="5">
        <v>308</v>
      </c>
      <c r="F210" s="5" t="s">
        <v>901</v>
      </c>
      <c r="G210" s="5" t="s">
        <v>920</v>
      </c>
      <c r="H210" s="5" t="s">
        <v>14</v>
      </c>
      <c r="I210" s="5" t="s">
        <v>25</v>
      </c>
      <c r="J210" s="5">
        <v>4223</v>
      </c>
      <c r="K210" s="34" t="s">
        <v>921</v>
      </c>
      <c r="L210" s="12" t="s">
        <v>922</v>
      </c>
      <c r="M210" s="17"/>
      <c r="N210" s="17"/>
      <c r="O210" s="17"/>
      <c r="P210" s="17"/>
      <c r="Q210" s="17"/>
      <c r="R210" s="17"/>
      <c r="S210" s="17"/>
      <c r="T210" s="17"/>
      <c r="U210" s="17"/>
      <c r="V210" s="17"/>
      <c r="W210" s="17"/>
      <c r="X210" s="17"/>
      <c r="Y210" s="17"/>
      <c r="Z210" s="17"/>
      <c r="AA210" s="17"/>
      <c r="AB210" s="17"/>
    </row>
    <row r="211" spans="1:28" ht="14.4">
      <c r="A211" s="5" t="s">
        <v>913</v>
      </c>
      <c r="B211" s="6">
        <v>43279</v>
      </c>
      <c r="C211" s="7"/>
      <c r="D211" s="7" t="s">
        <v>220</v>
      </c>
      <c r="E211" s="5">
        <v>308</v>
      </c>
      <c r="F211" s="5" t="s">
        <v>901</v>
      </c>
      <c r="G211" s="5" t="s">
        <v>914</v>
      </c>
      <c r="H211" s="37" t="s">
        <v>87</v>
      </c>
      <c r="I211" s="5" t="s">
        <v>36</v>
      </c>
      <c r="J211" s="5">
        <v>3920</v>
      </c>
      <c r="K211" s="34" t="s">
        <v>915</v>
      </c>
      <c r="L211" s="12" t="s">
        <v>916</v>
      </c>
      <c r="M211" s="17"/>
      <c r="N211" s="17"/>
      <c r="O211" s="17"/>
      <c r="P211" s="17"/>
      <c r="Q211" s="17"/>
      <c r="R211" s="17"/>
      <c r="S211" s="17"/>
      <c r="T211" s="17"/>
      <c r="U211" s="17"/>
      <c r="V211" s="17"/>
      <c r="W211" s="17"/>
      <c r="X211" s="17"/>
      <c r="Y211" s="17"/>
      <c r="Z211" s="17"/>
      <c r="AA211" s="17"/>
      <c r="AB211" s="17"/>
    </row>
    <row r="212" spans="1:28" ht="14.4">
      <c r="A212" s="21" t="s">
        <v>925</v>
      </c>
      <c r="B212" s="19">
        <v>43277</v>
      </c>
      <c r="C212" s="29"/>
      <c r="D212" s="29" t="s">
        <v>128</v>
      </c>
      <c r="E212" s="5">
        <v>300</v>
      </c>
      <c r="F212" s="45" t="s">
        <v>926</v>
      </c>
      <c r="G212" s="36" t="s">
        <v>936</v>
      </c>
      <c r="H212" s="5" t="s">
        <v>14</v>
      </c>
      <c r="I212" s="5" t="s">
        <v>25</v>
      </c>
      <c r="J212" s="5">
        <v>4280</v>
      </c>
      <c r="K212" s="34" t="s">
        <v>937</v>
      </c>
      <c r="L212" s="12" t="s">
        <v>938</v>
      </c>
      <c r="M212" s="17"/>
      <c r="N212" s="17"/>
      <c r="O212" s="17"/>
      <c r="P212" s="17"/>
      <c r="Q212" s="17"/>
      <c r="R212" s="17"/>
      <c r="S212" s="17"/>
      <c r="T212" s="17"/>
      <c r="U212" s="17"/>
      <c r="V212" s="17"/>
      <c r="W212" s="17"/>
      <c r="X212" s="17"/>
      <c r="Y212" s="17"/>
      <c r="Z212" s="17"/>
      <c r="AA212" s="17"/>
      <c r="AB212" s="17"/>
    </row>
    <row r="213" spans="1:28" ht="14.4">
      <c r="A213" s="5" t="s">
        <v>925</v>
      </c>
      <c r="B213" s="6">
        <v>43277</v>
      </c>
      <c r="C213" s="7"/>
      <c r="D213" s="7" t="s">
        <v>21</v>
      </c>
      <c r="E213" s="5">
        <v>300</v>
      </c>
      <c r="F213" s="45" t="s">
        <v>926</v>
      </c>
      <c r="G213" s="5" t="s">
        <v>927</v>
      </c>
      <c r="H213" s="5" t="s">
        <v>14</v>
      </c>
      <c r="I213" s="5" t="s">
        <v>25</v>
      </c>
      <c r="J213" s="5">
        <v>4032</v>
      </c>
      <c r="K213" s="34" t="s">
        <v>928</v>
      </c>
      <c r="L213" s="12" t="s">
        <v>929</v>
      </c>
      <c r="M213" s="17"/>
      <c r="N213" s="17"/>
      <c r="O213" s="17"/>
      <c r="P213" s="17"/>
      <c r="Q213" s="17"/>
      <c r="R213" s="17"/>
      <c r="S213" s="17"/>
      <c r="T213" s="17"/>
      <c r="U213" s="17"/>
      <c r="V213" s="17"/>
      <c r="W213" s="17"/>
      <c r="X213" s="17"/>
      <c r="Y213" s="17"/>
      <c r="Z213" s="17"/>
      <c r="AA213" s="17"/>
      <c r="AB213" s="17"/>
    </row>
    <row r="214" spans="1:28" ht="14.4">
      <c r="A214" s="5" t="s">
        <v>925</v>
      </c>
      <c r="B214" s="6">
        <v>43277</v>
      </c>
      <c r="C214" s="7"/>
      <c r="D214" s="7" t="s">
        <v>79</v>
      </c>
      <c r="E214" s="5">
        <v>300</v>
      </c>
      <c r="F214" s="45" t="s">
        <v>926</v>
      </c>
      <c r="G214" s="5" t="s">
        <v>930</v>
      </c>
      <c r="H214" s="18" t="s">
        <v>132</v>
      </c>
      <c r="I214" s="5" t="s">
        <v>36</v>
      </c>
      <c r="J214" s="5">
        <v>4158</v>
      </c>
      <c r="K214" s="8" t="s">
        <v>931</v>
      </c>
      <c r="L214" s="131" t="s">
        <v>932</v>
      </c>
      <c r="M214" s="17"/>
      <c r="N214" s="17"/>
      <c r="O214" s="17"/>
      <c r="P214" s="17"/>
      <c r="Q214" s="17"/>
      <c r="R214" s="17"/>
      <c r="S214" s="17"/>
      <c r="T214" s="17"/>
      <c r="U214" s="17"/>
      <c r="V214" s="17"/>
      <c r="W214" s="17"/>
      <c r="X214" s="17"/>
      <c r="Y214" s="17"/>
      <c r="Z214" s="17"/>
      <c r="AA214" s="17"/>
      <c r="AB214" s="17"/>
    </row>
    <row r="215" spans="1:28" ht="14.4">
      <c r="A215" s="5" t="s">
        <v>925</v>
      </c>
      <c r="B215" s="6">
        <v>43277</v>
      </c>
      <c r="C215" s="7"/>
      <c r="D215" s="7" t="s">
        <v>99</v>
      </c>
      <c r="E215" s="5">
        <v>300</v>
      </c>
      <c r="F215" s="45" t="s">
        <v>926</v>
      </c>
      <c r="G215" s="5" t="s">
        <v>933</v>
      </c>
      <c r="H215" s="5" t="s">
        <v>14</v>
      </c>
      <c r="I215" s="5" t="s">
        <v>25</v>
      </c>
      <c r="J215" s="5">
        <v>4177</v>
      </c>
      <c r="K215" s="65" t="s">
        <v>934</v>
      </c>
      <c r="L215" s="12" t="s">
        <v>935</v>
      </c>
      <c r="M215" s="17"/>
      <c r="N215" s="17"/>
      <c r="O215" s="17"/>
      <c r="P215" s="17"/>
      <c r="Q215" s="17"/>
      <c r="R215" s="17"/>
      <c r="S215" s="17"/>
      <c r="T215" s="17"/>
      <c r="U215" s="17"/>
      <c r="V215" s="17"/>
      <c r="W215" s="17"/>
      <c r="X215" s="17"/>
      <c r="Y215" s="17"/>
      <c r="Z215" s="17"/>
      <c r="AA215" s="17"/>
      <c r="AB215" s="17"/>
    </row>
    <row r="216" spans="1:28" ht="14.4">
      <c r="A216" s="21" t="s">
        <v>939</v>
      </c>
      <c r="B216" s="19">
        <v>43278</v>
      </c>
      <c r="C216" s="29"/>
      <c r="D216" s="7" t="s">
        <v>199</v>
      </c>
      <c r="E216" s="5">
        <v>308</v>
      </c>
      <c r="F216" s="45" t="s">
        <v>907</v>
      </c>
      <c r="G216" s="5" t="s">
        <v>722</v>
      </c>
      <c r="H216" s="5" t="s">
        <v>14</v>
      </c>
      <c r="I216" s="5" t="s">
        <v>25</v>
      </c>
      <c r="J216" s="5">
        <v>4012</v>
      </c>
      <c r="K216" s="65" t="s">
        <v>940</v>
      </c>
      <c r="L216" s="88" t="s">
        <v>941</v>
      </c>
      <c r="M216" s="17"/>
      <c r="N216" s="17"/>
      <c r="O216" s="17"/>
      <c r="P216" s="17"/>
      <c r="Q216" s="17"/>
      <c r="R216" s="17"/>
      <c r="S216" s="17"/>
      <c r="T216" s="17"/>
      <c r="U216" s="17"/>
      <c r="V216" s="17"/>
      <c r="W216" s="17"/>
      <c r="X216" s="17"/>
      <c r="Y216" s="17"/>
      <c r="Z216" s="17"/>
      <c r="AA216" s="17"/>
      <c r="AB216" s="17"/>
    </row>
    <row r="217" spans="1:28" ht="14.4">
      <c r="A217" s="21" t="s">
        <v>939</v>
      </c>
      <c r="B217" s="19">
        <v>43278</v>
      </c>
      <c r="C217" s="29"/>
      <c r="D217" s="7" t="s">
        <v>206</v>
      </c>
      <c r="E217" s="5">
        <v>308</v>
      </c>
      <c r="F217" s="45" t="s">
        <v>907</v>
      </c>
      <c r="G217" s="5" t="s">
        <v>153</v>
      </c>
      <c r="H217" s="5" t="s">
        <v>14</v>
      </c>
      <c r="I217" s="5" t="s">
        <v>78</v>
      </c>
      <c r="J217" s="5">
        <v>4024</v>
      </c>
      <c r="K217" s="34" t="s">
        <v>942</v>
      </c>
      <c r="L217" s="12" t="s">
        <v>943</v>
      </c>
      <c r="M217" s="17"/>
      <c r="N217" s="17"/>
      <c r="O217" s="17"/>
      <c r="P217" s="17"/>
      <c r="Q217" s="17"/>
      <c r="R217" s="17"/>
      <c r="S217" s="17"/>
      <c r="T217" s="17"/>
      <c r="U217" s="17"/>
      <c r="V217" s="17"/>
      <c r="W217" s="17"/>
      <c r="X217" s="17"/>
      <c r="Y217" s="17"/>
      <c r="Z217" s="17"/>
      <c r="AA217" s="17"/>
      <c r="AB217" s="17"/>
    </row>
    <row r="218" spans="1:28" ht="14.4">
      <c r="A218" s="21" t="s">
        <v>939</v>
      </c>
      <c r="B218" s="19">
        <v>43278</v>
      </c>
      <c r="C218" s="29"/>
      <c r="D218" s="7" t="s">
        <v>213</v>
      </c>
      <c r="E218" s="5">
        <v>308</v>
      </c>
      <c r="F218" s="45" t="s">
        <v>907</v>
      </c>
      <c r="G218" s="5" t="s">
        <v>944</v>
      </c>
      <c r="H218" s="5" t="s">
        <v>14</v>
      </c>
      <c r="I218" s="5" t="s">
        <v>36</v>
      </c>
      <c r="J218" s="5">
        <v>4063</v>
      </c>
      <c r="K218" s="34" t="s">
        <v>945</v>
      </c>
      <c r="L218" s="12" t="s">
        <v>946</v>
      </c>
      <c r="M218" s="17"/>
      <c r="N218" s="17"/>
      <c r="O218" s="17"/>
      <c r="P218" s="17"/>
      <c r="Q218" s="17"/>
      <c r="R218" s="17"/>
      <c r="S218" s="17"/>
      <c r="T218" s="17"/>
      <c r="U218" s="17"/>
      <c r="V218" s="17"/>
      <c r="W218" s="17"/>
      <c r="X218" s="17"/>
      <c r="Y218" s="17"/>
      <c r="Z218" s="17"/>
      <c r="AA218" s="17"/>
      <c r="AB218" s="17"/>
    </row>
    <row r="219" spans="1:28" ht="14.4">
      <c r="A219" s="21" t="s">
        <v>939</v>
      </c>
      <c r="B219" s="19">
        <v>43278</v>
      </c>
      <c r="C219" s="29"/>
      <c r="D219" s="7" t="s">
        <v>220</v>
      </c>
      <c r="E219" s="5">
        <v>308</v>
      </c>
      <c r="F219" s="45" t="s">
        <v>907</v>
      </c>
      <c r="G219" s="5" t="s">
        <v>947</v>
      </c>
      <c r="H219" s="5" t="s">
        <v>14</v>
      </c>
      <c r="I219" s="5" t="s">
        <v>25</v>
      </c>
      <c r="J219" s="5">
        <v>4098</v>
      </c>
      <c r="K219" s="34" t="s">
        <v>948</v>
      </c>
      <c r="L219" s="12" t="s">
        <v>949</v>
      </c>
      <c r="M219" s="17"/>
      <c r="N219" s="17"/>
      <c r="O219" s="17"/>
      <c r="P219" s="17"/>
      <c r="Q219" s="17"/>
      <c r="R219" s="17"/>
      <c r="S219" s="17"/>
      <c r="T219" s="17"/>
      <c r="U219" s="17"/>
      <c r="V219" s="17"/>
      <c r="W219" s="17"/>
      <c r="X219" s="17"/>
      <c r="Y219" s="17"/>
      <c r="Z219" s="17"/>
      <c r="AA219" s="17"/>
      <c r="AB219" s="17"/>
    </row>
    <row r="220" spans="1:28" ht="14.4">
      <c r="A220" s="21" t="s">
        <v>950</v>
      </c>
      <c r="B220" s="19">
        <v>43278</v>
      </c>
      <c r="C220" s="29"/>
      <c r="D220" s="7" t="s">
        <v>229</v>
      </c>
      <c r="E220" s="5">
        <v>308</v>
      </c>
      <c r="F220" s="45" t="s">
        <v>907</v>
      </c>
      <c r="G220" s="5" t="s">
        <v>951</v>
      </c>
      <c r="H220" s="5" t="s">
        <v>14</v>
      </c>
      <c r="I220" s="5" t="s">
        <v>25</v>
      </c>
      <c r="J220" s="5">
        <v>4132</v>
      </c>
      <c r="K220" s="34" t="s">
        <v>952</v>
      </c>
      <c r="L220" s="12" t="s">
        <v>953</v>
      </c>
      <c r="M220" s="17"/>
      <c r="N220" s="17"/>
      <c r="O220" s="17"/>
      <c r="P220" s="17"/>
      <c r="Q220" s="17"/>
      <c r="R220" s="17"/>
      <c r="S220" s="17"/>
      <c r="T220" s="17"/>
      <c r="U220" s="17"/>
      <c r="V220" s="17"/>
      <c r="W220" s="17"/>
      <c r="X220" s="17"/>
      <c r="Y220" s="17"/>
      <c r="Z220" s="17"/>
      <c r="AA220" s="17"/>
      <c r="AB220" s="17"/>
    </row>
    <row r="221" spans="1:28" ht="14.4">
      <c r="A221" s="21" t="s">
        <v>950</v>
      </c>
      <c r="B221" s="19">
        <v>43278</v>
      </c>
      <c r="C221" s="29"/>
      <c r="D221" s="7" t="s">
        <v>233</v>
      </c>
      <c r="E221" s="5">
        <v>308</v>
      </c>
      <c r="F221" s="45" t="s">
        <v>907</v>
      </c>
      <c r="G221" s="80" t="s">
        <v>954</v>
      </c>
      <c r="H221" s="5" t="s">
        <v>14</v>
      </c>
      <c r="I221" s="5" t="s">
        <v>36</v>
      </c>
      <c r="J221" s="5">
        <v>4190</v>
      </c>
      <c r="K221" s="34" t="s">
        <v>955</v>
      </c>
      <c r="L221" s="12" t="s">
        <v>956</v>
      </c>
      <c r="M221" s="17"/>
      <c r="N221" s="17"/>
      <c r="O221" s="17"/>
      <c r="P221" s="17"/>
      <c r="Q221" s="17"/>
      <c r="R221" s="17"/>
      <c r="S221" s="17"/>
      <c r="T221" s="17"/>
      <c r="U221" s="17"/>
      <c r="V221" s="17"/>
      <c r="W221" s="17"/>
      <c r="X221" s="17"/>
      <c r="Y221" s="17"/>
      <c r="Z221" s="17"/>
      <c r="AA221" s="17"/>
      <c r="AB221" s="17"/>
    </row>
    <row r="222" spans="1:28" ht="14.4">
      <c r="A222" s="21" t="s">
        <v>950</v>
      </c>
      <c r="B222" s="19">
        <v>43278</v>
      </c>
      <c r="C222" s="29"/>
      <c r="D222" s="7" t="s">
        <v>237</v>
      </c>
      <c r="E222" s="5">
        <v>308</v>
      </c>
      <c r="F222" s="45" t="s">
        <v>907</v>
      </c>
      <c r="G222" s="5" t="s">
        <v>957</v>
      </c>
      <c r="H222" s="5" t="s">
        <v>14</v>
      </c>
      <c r="I222" s="5" t="s">
        <v>36</v>
      </c>
      <c r="J222" s="5">
        <v>4191</v>
      </c>
      <c r="K222" s="34" t="s">
        <v>958</v>
      </c>
      <c r="L222" s="12" t="s">
        <v>959</v>
      </c>
      <c r="M222" s="17"/>
      <c r="N222" s="17"/>
      <c r="O222" s="17"/>
      <c r="P222" s="17"/>
      <c r="Q222" s="17"/>
      <c r="R222" s="17"/>
      <c r="S222" s="17"/>
      <c r="T222" s="17"/>
      <c r="U222" s="17"/>
      <c r="V222" s="17"/>
      <c r="W222" s="17"/>
      <c r="X222" s="17"/>
      <c r="Y222" s="17"/>
      <c r="Z222" s="17"/>
      <c r="AA222" s="17"/>
      <c r="AB222" s="17"/>
    </row>
    <row r="223" spans="1:28" ht="14.4">
      <c r="A223" s="21" t="s">
        <v>950</v>
      </c>
      <c r="B223" s="19">
        <v>43278</v>
      </c>
      <c r="C223" s="29"/>
      <c r="D223" s="7" t="s">
        <v>241</v>
      </c>
      <c r="E223" s="5">
        <v>308</v>
      </c>
      <c r="F223" s="45" t="s">
        <v>907</v>
      </c>
      <c r="G223" s="5" t="s">
        <v>960</v>
      </c>
      <c r="H223" s="5" t="s">
        <v>14</v>
      </c>
      <c r="I223" s="5" t="s">
        <v>25</v>
      </c>
      <c r="J223" s="5">
        <v>4196</v>
      </c>
      <c r="K223" s="34" t="s">
        <v>961</v>
      </c>
      <c r="L223" s="12" t="s">
        <v>962</v>
      </c>
      <c r="M223" s="17"/>
      <c r="N223" s="17"/>
      <c r="O223" s="17"/>
      <c r="P223" s="17"/>
      <c r="Q223" s="17"/>
      <c r="R223" s="17"/>
      <c r="S223" s="17"/>
      <c r="T223" s="17"/>
      <c r="U223" s="17"/>
      <c r="V223" s="17"/>
      <c r="W223" s="17"/>
      <c r="X223" s="17"/>
      <c r="Y223" s="17"/>
      <c r="Z223" s="17"/>
      <c r="AA223" s="17"/>
      <c r="AB223" s="17"/>
    </row>
    <row r="224" spans="1:28" ht="14.4">
      <c r="A224" s="21" t="s">
        <v>963</v>
      </c>
      <c r="B224" s="19">
        <v>43278</v>
      </c>
      <c r="C224" s="29"/>
      <c r="D224" s="7" t="s">
        <v>245</v>
      </c>
      <c r="E224" s="5">
        <v>308</v>
      </c>
      <c r="F224" s="45" t="s">
        <v>907</v>
      </c>
      <c r="G224" s="5" t="s">
        <v>964</v>
      </c>
      <c r="H224" s="5" t="s">
        <v>14</v>
      </c>
      <c r="I224" s="5" t="s">
        <v>36</v>
      </c>
      <c r="J224" s="5">
        <v>4221</v>
      </c>
      <c r="K224" s="34" t="s">
        <v>965</v>
      </c>
      <c r="L224" s="12" t="s">
        <v>966</v>
      </c>
      <c r="M224" s="17"/>
      <c r="N224" s="17"/>
      <c r="O224" s="17"/>
      <c r="P224" s="17"/>
      <c r="Q224" s="17"/>
      <c r="R224" s="17"/>
      <c r="S224" s="17"/>
      <c r="T224" s="17"/>
      <c r="U224" s="17"/>
      <c r="V224" s="17"/>
      <c r="W224" s="17"/>
      <c r="X224" s="17"/>
      <c r="Y224" s="17"/>
      <c r="Z224" s="17"/>
      <c r="AA224" s="17"/>
      <c r="AB224" s="17"/>
    </row>
    <row r="225" spans="1:28" ht="14.4">
      <c r="A225" s="21" t="s">
        <v>963</v>
      </c>
      <c r="B225" s="19">
        <v>43278</v>
      </c>
      <c r="C225" s="29"/>
      <c r="D225" s="7" t="s">
        <v>249</v>
      </c>
      <c r="E225" s="5">
        <v>308</v>
      </c>
      <c r="F225" s="45" t="s">
        <v>907</v>
      </c>
      <c r="G225" s="5" t="s">
        <v>967</v>
      </c>
      <c r="H225" s="5" t="s">
        <v>14</v>
      </c>
      <c r="I225" s="5" t="s">
        <v>36</v>
      </c>
      <c r="J225" s="5">
        <v>4262</v>
      </c>
      <c r="K225" s="34" t="s">
        <v>968</v>
      </c>
      <c r="L225" s="12" t="s">
        <v>969</v>
      </c>
      <c r="M225" s="17"/>
      <c r="N225" s="17"/>
      <c r="O225" s="17"/>
      <c r="P225" s="17"/>
      <c r="Q225" s="17"/>
      <c r="R225" s="17"/>
      <c r="S225" s="17"/>
      <c r="T225" s="17"/>
      <c r="U225" s="17"/>
      <c r="V225" s="17"/>
      <c r="W225" s="17"/>
      <c r="X225" s="17"/>
      <c r="Y225" s="17"/>
      <c r="Z225" s="17"/>
      <c r="AA225" s="17"/>
      <c r="AB225" s="17"/>
    </row>
    <row r="226" spans="1:28" ht="14.4">
      <c r="A226" s="21" t="s">
        <v>963</v>
      </c>
      <c r="B226" s="19">
        <v>43278</v>
      </c>
      <c r="C226" s="29"/>
      <c r="D226" s="7" t="s">
        <v>305</v>
      </c>
      <c r="E226" s="5">
        <v>308</v>
      </c>
      <c r="F226" s="45" t="s">
        <v>907</v>
      </c>
      <c r="G226" s="5" t="s">
        <v>970</v>
      </c>
      <c r="H226" s="5" t="s">
        <v>14</v>
      </c>
      <c r="I226" s="5" t="s">
        <v>25</v>
      </c>
      <c r="J226" s="5">
        <v>4263</v>
      </c>
      <c r="K226" s="34" t="s">
        <v>971</v>
      </c>
      <c r="L226" s="12" t="s">
        <v>972</v>
      </c>
      <c r="M226" s="17"/>
      <c r="N226" s="17"/>
      <c r="O226" s="17"/>
      <c r="P226" s="17"/>
      <c r="Q226" s="17"/>
      <c r="R226" s="17"/>
      <c r="S226" s="17"/>
      <c r="T226" s="17"/>
      <c r="U226" s="17"/>
      <c r="V226" s="17"/>
      <c r="W226" s="17"/>
      <c r="X226" s="17"/>
      <c r="Y226" s="17"/>
      <c r="Z226" s="17"/>
      <c r="AA226" s="17"/>
      <c r="AB226" s="17"/>
    </row>
    <row r="227" spans="1:28" ht="14.4">
      <c r="A227" s="21" t="s">
        <v>963</v>
      </c>
      <c r="B227" s="19">
        <v>43278</v>
      </c>
      <c r="C227" s="29"/>
      <c r="D227" s="7" t="s">
        <v>310</v>
      </c>
      <c r="E227" s="5">
        <v>308</v>
      </c>
      <c r="F227" s="45" t="s">
        <v>907</v>
      </c>
      <c r="G227" s="5" t="s">
        <v>973</v>
      </c>
      <c r="H227" s="5" t="s">
        <v>14</v>
      </c>
      <c r="I227" s="5" t="s">
        <v>36</v>
      </c>
      <c r="J227" s="5">
        <v>4300</v>
      </c>
      <c r="K227" s="65" t="s">
        <v>974</v>
      </c>
      <c r="L227" s="12" t="s">
        <v>975</v>
      </c>
      <c r="M227" s="17"/>
      <c r="N227" s="17"/>
      <c r="O227" s="17"/>
      <c r="P227" s="17"/>
      <c r="Q227" s="17"/>
      <c r="R227" s="17"/>
      <c r="S227" s="17"/>
      <c r="T227" s="17"/>
      <c r="U227" s="17"/>
      <c r="V227" s="17"/>
      <c r="W227" s="17"/>
      <c r="X227" s="17"/>
      <c r="Y227" s="17"/>
      <c r="Z227" s="17"/>
      <c r="AA227" s="17"/>
      <c r="AB227" s="17"/>
    </row>
    <row r="228" spans="1:28" ht="14.4">
      <c r="A228" s="21" t="s">
        <v>963</v>
      </c>
      <c r="B228" s="19">
        <v>43278</v>
      </c>
      <c r="C228" s="29"/>
      <c r="D228" s="7" t="s">
        <v>352</v>
      </c>
      <c r="E228" s="5">
        <v>308</v>
      </c>
      <c r="F228" s="45" t="s">
        <v>907</v>
      </c>
      <c r="G228" s="5" t="s">
        <v>976</v>
      </c>
      <c r="H228" s="5" t="s">
        <v>87</v>
      </c>
      <c r="I228" s="5" t="s">
        <v>36</v>
      </c>
      <c r="J228" s="5">
        <v>4324</v>
      </c>
      <c r="K228" s="65" t="s">
        <v>977</v>
      </c>
      <c r="L228" s="12" t="s">
        <v>978</v>
      </c>
      <c r="M228" s="17"/>
      <c r="N228" s="17"/>
      <c r="O228" s="17"/>
      <c r="P228" s="17"/>
      <c r="Q228" s="17"/>
      <c r="R228" s="17"/>
      <c r="S228" s="17"/>
      <c r="T228" s="17"/>
      <c r="U228" s="17"/>
      <c r="V228" s="17"/>
      <c r="W228" s="17"/>
      <c r="X228" s="17"/>
      <c r="Y228" s="17"/>
      <c r="Z228" s="17"/>
      <c r="AA228" s="17"/>
      <c r="AB228" s="17"/>
    </row>
    <row r="229" spans="1:28" ht="14.4">
      <c r="A229" s="5" t="s">
        <v>979</v>
      </c>
      <c r="B229" s="6">
        <v>43278</v>
      </c>
      <c r="C229" s="7"/>
      <c r="D229" s="7" t="s">
        <v>128</v>
      </c>
      <c r="E229" s="5">
        <v>300</v>
      </c>
      <c r="F229" s="5" t="s">
        <v>980</v>
      </c>
      <c r="G229" s="5" t="s">
        <v>986</v>
      </c>
      <c r="H229" s="5" t="s">
        <v>14</v>
      </c>
      <c r="I229" s="5" t="s">
        <v>36</v>
      </c>
      <c r="J229" s="5">
        <v>3964</v>
      </c>
      <c r="K229" s="34" t="s">
        <v>987</v>
      </c>
      <c r="L229" s="12" t="s">
        <v>988</v>
      </c>
      <c r="M229" s="17"/>
      <c r="N229" s="17"/>
      <c r="O229" s="17"/>
      <c r="P229" s="17"/>
      <c r="Q229" s="17"/>
      <c r="R229" s="17"/>
      <c r="S229" s="17"/>
      <c r="T229" s="17"/>
      <c r="U229" s="17"/>
      <c r="V229" s="17"/>
      <c r="W229" s="17"/>
      <c r="X229" s="17"/>
      <c r="Y229" s="17"/>
      <c r="Z229" s="17"/>
      <c r="AA229" s="17"/>
      <c r="AB229" s="17"/>
    </row>
    <row r="230" spans="1:28" ht="14.4">
      <c r="A230" s="21" t="s">
        <v>979</v>
      </c>
      <c r="B230" s="19">
        <v>43278</v>
      </c>
      <c r="C230" s="29"/>
      <c r="D230" s="29" t="s">
        <v>21</v>
      </c>
      <c r="E230" s="5">
        <v>300</v>
      </c>
      <c r="F230" s="5" t="s">
        <v>980</v>
      </c>
      <c r="G230" s="5" t="s">
        <v>983</v>
      </c>
      <c r="H230" s="5" t="s">
        <v>14</v>
      </c>
      <c r="I230" s="5" t="s">
        <v>36</v>
      </c>
      <c r="J230" s="5">
        <v>3963</v>
      </c>
      <c r="K230" s="34" t="s">
        <v>984</v>
      </c>
      <c r="L230" s="12" t="s">
        <v>985</v>
      </c>
      <c r="M230" s="17"/>
      <c r="N230" s="17"/>
      <c r="O230" s="17"/>
      <c r="P230" s="17"/>
      <c r="Q230" s="17"/>
      <c r="R230" s="17"/>
      <c r="S230" s="17"/>
      <c r="T230" s="17"/>
      <c r="U230" s="17"/>
      <c r="V230" s="17"/>
      <c r="W230" s="17"/>
      <c r="X230" s="17"/>
      <c r="Y230" s="17"/>
      <c r="Z230" s="17"/>
      <c r="AA230" s="17"/>
      <c r="AB230" s="17"/>
    </row>
    <row r="231" spans="1:28" ht="14.4">
      <c r="A231" s="5" t="s">
        <v>979</v>
      </c>
      <c r="B231" s="6">
        <v>43278</v>
      </c>
      <c r="C231" s="7"/>
      <c r="D231" s="7" t="s">
        <v>79</v>
      </c>
      <c r="E231" s="5">
        <v>300</v>
      </c>
      <c r="F231" s="5" t="s">
        <v>980</v>
      </c>
      <c r="G231" s="5" t="s">
        <v>512</v>
      </c>
      <c r="H231" s="5" t="s">
        <v>14</v>
      </c>
      <c r="I231" s="5" t="s">
        <v>25</v>
      </c>
      <c r="J231" s="5">
        <v>3936</v>
      </c>
      <c r="K231" s="34" t="s">
        <v>981</v>
      </c>
      <c r="L231" s="12" t="s">
        <v>982</v>
      </c>
      <c r="M231" s="17"/>
      <c r="N231" s="17"/>
      <c r="O231" s="17"/>
      <c r="P231" s="17"/>
      <c r="Q231" s="17"/>
      <c r="R231" s="17"/>
      <c r="S231" s="17"/>
      <c r="T231" s="17"/>
      <c r="U231" s="17"/>
      <c r="V231" s="17"/>
      <c r="W231" s="17"/>
      <c r="X231" s="17"/>
      <c r="Y231" s="17"/>
      <c r="Z231" s="17"/>
      <c r="AA231" s="17"/>
      <c r="AB231" s="17"/>
    </row>
    <row r="232" spans="1:28" ht="14.4">
      <c r="A232" s="5" t="s">
        <v>979</v>
      </c>
      <c r="B232" s="6">
        <v>43278</v>
      </c>
      <c r="C232" s="7"/>
      <c r="D232" s="7" t="s">
        <v>99</v>
      </c>
      <c r="E232" s="5">
        <v>300</v>
      </c>
      <c r="F232" s="5" t="s">
        <v>980</v>
      </c>
      <c r="G232" s="5" t="s">
        <v>989</v>
      </c>
      <c r="H232" s="18" t="s">
        <v>132</v>
      </c>
      <c r="I232" s="5" t="s">
        <v>36</v>
      </c>
      <c r="J232" s="5">
        <v>4269</v>
      </c>
      <c r="K232" s="8" t="s">
        <v>990</v>
      </c>
      <c r="L232" s="130" t="s">
        <v>991</v>
      </c>
      <c r="M232" s="17"/>
      <c r="N232" s="17"/>
      <c r="O232" s="17"/>
      <c r="P232" s="17"/>
      <c r="Q232" s="17"/>
      <c r="R232" s="17"/>
      <c r="S232" s="17"/>
      <c r="T232" s="17"/>
      <c r="U232" s="17"/>
      <c r="V232" s="17"/>
      <c r="W232" s="17"/>
      <c r="X232" s="17"/>
      <c r="Y232" s="17"/>
      <c r="Z232" s="17"/>
      <c r="AA232" s="17"/>
      <c r="AB232" s="17"/>
    </row>
    <row r="233" spans="1:28" ht="14.4">
      <c r="A233" s="5" t="s">
        <v>992</v>
      </c>
      <c r="B233" s="6">
        <v>43278</v>
      </c>
      <c r="C233" s="7"/>
      <c r="D233" s="12" t="s">
        <v>199</v>
      </c>
      <c r="E233" s="5">
        <v>300</v>
      </c>
      <c r="F233" s="5" t="s">
        <v>980</v>
      </c>
      <c r="G233" s="5" t="s">
        <v>993</v>
      </c>
      <c r="H233" s="5" t="s">
        <v>14</v>
      </c>
      <c r="I233" s="5" t="s">
        <v>25</v>
      </c>
      <c r="J233" s="5">
        <v>4282</v>
      </c>
      <c r="K233" s="34" t="s">
        <v>994</v>
      </c>
      <c r="L233" s="12" t="s">
        <v>995</v>
      </c>
      <c r="M233" s="17"/>
      <c r="N233" s="17"/>
      <c r="O233" s="17"/>
      <c r="P233" s="17"/>
      <c r="Q233" s="17"/>
      <c r="R233" s="17"/>
      <c r="S233" s="17"/>
      <c r="T233" s="17"/>
      <c r="U233" s="17"/>
      <c r="V233" s="17"/>
      <c r="W233" s="17"/>
      <c r="X233" s="17"/>
      <c r="Y233" s="17"/>
      <c r="Z233" s="17"/>
      <c r="AA233" s="17"/>
      <c r="AB233" s="17"/>
    </row>
    <row r="234" spans="1:28" ht="14.4">
      <c r="A234" s="21" t="s">
        <v>992</v>
      </c>
      <c r="B234" s="6">
        <v>43278</v>
      </c>
      <c r="C234" s="7"/>
      <c r="D234" s="7" t="s">
        <v>206</v>
      </c>
      <c r="E234" s="5">
        <v>304</v>
      </c>
      <c r="F234" s="5" t="s">
        <v>980</v>
      </c>
      <c r="G234" s="5" t="s">
        <v>996</v>
      </c>
      <c r="H234" s="5" t="s">
        <v>14</v>
      </c>
      <c r="I234" s="5" t="s">
        <v>36</v>
      </c>
      <c r="J234" s="5">
        <v>4343</v>
      </c>
      <c r="K234" s="34" t="s">
        <v>997</v>
      </c>
      <c r="L234" s="12" t="s">
        <v>998</v>
      </c>
      <c r="M234" s="17"/>
      <c r="N234" s="17"/>
      <c r="O234" s="17"/>
      <c r="P234" s="17"/>
      <c r="Q234" s="17"/>
      <c r="R234" s="17"/>
      <c r="S234" s="17"/>
      <c r="T234" s="17"/>
      <c r="U234" s="17"/>
      <c r="V234" s="17"/>
      <c r="W234" s="17"/>
      <c r="X234" s="17"/>
      <c r="Y234" s="17"/>
      <c r="Z234" s="17"/>
      <c r="AA234" s="17"/>
      <c r="AB234" s="17"/>
    </row>
    <row r="235" spans="1:28" ht="14.4">
      <c r="A235" s="8" t="s">
        <v>999</v>
      </c>
      <c r="B235" s="31">
        <v>43278</v>
      </c>
      <c r="C235" s="32"/>
      <c r="D235" s="32" t="s">
        <v>500</v>
      </c>
      <c r="E235" s="8">
        <v>304</v>
      </c>
      <c r="F235" s="5" t="s">
        <v>980</v>
      </c>
      <c r="G235" s="8" t="s">
        <v>980</v>
      </c>
      <c r="H235" s="8"/>
      <c r="I235" s="64"/>
      <c r="J235" s="8"/>
      <c r="K235" s="34" t="s">
        <v>1000</v>
      </c>
      <c r="L235" s="128"/>
      <c r="M235" s="35"/>
      <c r="N235" s="17"/>
      <c r="O235" s="17"/>
      <c r="P235" s="17"/>
      <c r="Q235" s="17"/>
      <c r="R235" s="17"/>
      <c r="S235" s="17"/>
      <c r="T235" s="17"/>
      <c r="U235" s="17"/>
      <c r="V235" s="17"/>
      <c r="W235" s="17"/>
      <c r="X235" s="17"/>
      <c r="Y235" s="17"/>
      <c r="Z235" s="17"/>
      <c r="AA235" s="17"/>
      <c r="AB235" s="17"/>
    </row>
    <row r="236" spans="1:28" ht="14.4">
      <c r="A236" s="5" t="s">
        <v>1001</v>
      </c>
      <c r="B236" s="6">
        <v>43278</v>
      </c>
      <c r="C236" s="7"/>
      <c r="D236" s="7" t="s">
        <v>128</v>
      </c>
      <c r="E236" s="5">
        <v>310</v>
      </c>
      <c r="F236" s="5" t="s">
        <v>1002</v>
      </c>
      <c r="G236" s="5" t="s">
        <v>49</v>
      </c>
      <c r="H236" s="5" t="s">
        <v>14</v>
      </c>
      <c r="I236" s="5" t="s">
        <v>25</v>
      </c>
      <c r="J236" s="5">
        <v>4043</v>
      </c>
      <c r="K236" s="34" t="s">
        <v>1011</v>
      </c>
      <c r="L236" s="12" t="s">
        <v>1012</v>
      </c>
      <c r="M236" s="17"/>
      <c r="N236" s="17"/>
      <c r="O236" s="17"/>
      <c r="P236" s="17"/>
      <c r="Q236" s="17"/>
      <c r="R236" s="17"/>
      <c r="S236" s="17"/>
      <c r="T236" s="17"/>
      <c r="U236" s="17"/>
      <c r="V236" s="17"/>
      <c r="W236" s="17"/>
      <c r="X236" s="17"/>
      <c r="Y236" s="17"/>
      <c r="Z236" s="17"/>
      <c r="AA236" s="17"/>
      <c r="AB236" s="17"/>
    </row>
    <row r="237" spans="1:28" ht="14.4">
      <c r="A237" s="5" t="s">
        <v>1001</v>
      </c>
      <c r="B237" s="6">
        <v>43278</v>
      </c>
      <c r="C237" s="7"/>
      <c r="D237" s="7" t="s">
        <v>21</v>
      </c>
      <c r="E237" s="5">
        <v>310</v>
      </c>
      <c r="F237" s="5" t="s">
        <v>1002</v>
      </c>
      <c r="G237" s="5" t="s">
        <v>1003</v>
      </c>
      <c r="H237" s="5" t="s">
        <v>87</v>
      </c>
      <c r="I237" s="15" t="s">
        <v>36</v>
      </c>
      <c r="J237" s="5">
        <v>3979</v>
      </c>
      <c r="K237" s="34" t="s">
        <v>1006</v>
      </c>
      <c r="L237" s="12" t="s">
        <v>1007</v>
      </c>
      <c r="M237" s="17"/>
      <c r="N237" s="17"/>
      <c r="O237" s="17"/>
      <c r="P237" s="17"/>
      <c r="Q237" s="17"/>
      <c r="R237" s="17"/>
      <c r="S237" s="17"/>
      <c r="T237" s="17"/>
      <c r="U237" s="17"/>
      <c r="V237" s="17"/>
      <c r="W237" s="17"/>
      <c r="X237" s="17"/>
      <c r="Y237" s="17"/>
      <c r="Z237" s="17"/>
      <c r="AA237" s="17"/>
      <c r="AB237" s="17"/>
    </row>
    <row r="238" spans="1:28" ht="14.4">
      <c r="A238" s="5" t="s">
        <v>1001</v>
      </c>
      <c r="B238" s="6">
        <v>43278</v>
      </c>
      <c r="C238" s="7"/>
      <c r="D238" s="7" t="s">
        <v>79</v>
      </c>
      <c r="E238" s="5">
        <v>310</v>
      </c>
      <c r="F238" s="5" t="s">
        <v>1002</v>
      </c>
      <c r="G238" s="5" t="s">
        <v>1003</v>
      </c>
      <c r="H238" s="5" t="s">
        <v>87</v>
      </c>
      <c r="I238" s="15" t="s">
        <v>36</v>
      </c>
      <c r="J238" s="5">
        <v>3977</v>
      </c>
      <c r="K238" s="34" t="s">
        <v>1004</v>
      </c>
      <c r="L238" s="12" t="s">
        <v>1005</v>
      </c>
      <c r="M238" s="23"/>
      <c r="N238" s="35"/>
      <c r="O238" s="35"/>
      <c r="P238" s="35"/>
      <c r="Q238" s="35"/>
      <c r="R238" s="35"/>
      <c r="S238" s="35"/>
      <c r="T238" s="35"/>
      <c r="U238" s="35"/>
      <c r="V238" s="35"/>
      <c r="W238" s="35"/>
      <c r="X238" s="35"/>
      <c r="Y238" s="35"/>
      <c r="Z238" s="35"/>
      <c r="AA238" s="35"/>
      <c r="AB238" s="35"/>
    </row>
    <row r="239" spans="1:28" ht="14.4">
      <c r="A239" s="5" t="s">
        <v>1001</v>
      </c>
      <c r="B239" s="6">
        <v>43278</v>
      </c>
      <c r="C239" s="7"/>
      <c r="D239" s="7" t="s">
        <v>99</v>
      </c>
      <c r="E239" s="5">
        <v>310</v>
      </c>
      <c r="F239" s="5" t="s">
        <v>1002</v>
      </c>
      <c r="G239" s="5" t="s">
        <v>1008</v>
      </c>
      <c r="H239" s="5" t="s">
        <v>87</v>
      </c>
      <c r="I239" s="5" t="s">
        <v>25</v>
      </c>
      <c r="J239" s="5">
        <v>3998</v>
      </c>
      <c r="K239" s="34" t="s">
        <v>1009</v>
      </c>
      <c r="L239" s="12" t="s">
        <v>1010</v>
      </c>
      <c r="M239" s="17"/>
      <c r="N239" s="17"/>
      <c r="O239" s="17"/>
      <c r="P239" s="17"/>
      <c r="Q239" s="17"/>
      <c r="R239" s="17"/>
      <c r="S239" s="17"/>
      <c r="T239" s="17"/>
      <c r="U239" s="17"/>
      <c r="V239" s="17"/>
      <c r="W239" s="17"/>
      <c r="X239" s="17"/>
      <c r="Y239" s="17"/>
      <c r="Z239" s="17"/>
      <c r="AA239" s="17"/>
      <c r="AB239" s="17"/>
    </row>
    <row r="240" spans="1:28" ht="14.4">
      <c r="A240" s="5" t="s">
        <v>1013</v>
      </c>
      <c r="B240" s="6">
        <v>43278</v>
      </c>
      <c r="C240" s="7"/>
      <c r="D240" s="7" t="s">
        <v>199</v>
      </c>
      <c r="E240" s="5">
        <v>310</v>
      </c>
      <c r="F240" s="5" t="s">
        <v>1002</v>
      </c>
      <c r="G240" s="5" t="s">
        <v>920</v>
      </c>
      <c r="H240" s="5" t="s">
        <v>14</v>
      </c>
      <c r="I240" s="5" t="s">
        <v>25</v>
      </c>
      <c r="J240" s="5">
        <v>4045</v>
      </c>
      <c r="K240" s="34" t="s">
        <v>1014</v>
      </c>
      <c r="L240" s="12" t="s">
        <v>1015</v>
      </c>
      <c r="M240" s="17"/>
      <c r="N240" s="17"/>
      <c r="O240" s="17"/>
      <c r="P240" s="17"/>
      <c r="Q240" s="17"/>
      <c r="R240" s="17"/>
      <c r="S240" s="17"/>
      <c r="T240" s="17"/>
      <c r="U240" s="17"/>
      <c r="V240" s="17"/>
      <c r="W240" s="17"/>
      <c r="X240" s="17"/>
      <c r="Y240" s="17"/>
      <c r="Z240" s="17"/>
      <c r="AA240" s="17"/>
      <c r="AB240" s="17"/>
    </row>
    <row r="241" spans="1:28" ht="14.4">
      <c r="A241" s="5" t="s">
        <v>1013</v>
      </c>
      <c r="B241" s="6">
        <v>43278</v>
      </c>
      <c r="C241" s="7"/>
      <c r="D241" s="7" t="s">
        <v>206</v>
      </c>
      <c r="E241" s="5">
        <v>310</v>
      </c>
      <c r="F241" s="5" t="s">
        <v>1002</v>
      </c>
      <c r="G241" s="5" t="s">
        <v>1002</v>
      </c>
      <c r="H241" s="5" t="s">
        <v>14</v>
      </c>
      <c r="I241" s="5" t="s">
        <v>78</v>
      </c>
      <c r="J241" s="5">
        <v>4109</v>
      </c>
      <c r="K241" s="34" t="s">
        <v>1016</v>
      </c>
      <c r="L241" s="12" t="s">
        <v>1017</v>
      </c>
      <c r="M241" s="17"/>
      <c r="N241" s="17"/>
      <c r="O241" s="17"/>
      <c r="P241" s="17"/>
      <c r="Q241" s="17"/>
      <c r="R241" s="17"/>
      <c r="S241" s="17"/>
      <c r="T241" s="17"/>
      <c r="U241" s="17"/>
      <c r="V241" s="17"/>
      <c r="W241" s="17"/>
      <c r="X241" s="17"/>
      <c r="Y241" s="17"/>
      <c r="Z241" s="17"/>
      <c r="AA241" s="17"/>
      <c r="AB241" s="17"/>
    </row>
    <row r="242" spans="1:28" ht="14.4">
      <c r="A242" s="5" t="s">
        <v>1013</v>
      </c>
      <c r="B242" s="6">
        <v>43278</v>
      </c>
      <c r="C242" s="7"/>
      <c r="D242" s="7" t="s">
        <v>213</v>
      </c>
      <c r="E242" s="5">
        <v>310</v>
      </c>
      <c r="F242" s="5" t="s">
        <v>1002</v>
      </c>
      <c r="G242" s="5" t="s">
        <v>1018</v>
      </c>
      <c r="H242" s="18" t="s">
        <v>132</v>
      </c>
      <c r="I242" s="5" t="s">
        <v>25</v>
      </c>
      <c r="J242" s="5">
        <v>4167</v>
      </c>
      <c r="K242" s="8" t="s">
        <v>1019</v>
      </c>
      <c r="L242" s="130" t="s">
        <v>1020</v>
      </c>
      <c r="M242" s="17"/>
      <c r="N242" s="17"/>
      <c r="O242" s="17"/>
      <c r="P242" s="17"/>
      <c r="Q242" s="17"/>
      <c r="R242" s="17"/>
      <c r="S242" s="17"/>
      <c r="T242" s="17"/>
      <c r="U242" s="17"/>
      <c r="V242" s="17"/>
      <c r="W242" s="17"/>
      <c r="X242" s="17"/>
      <c r="Y242" s="17"/>
      <c r="Z242" s="17"/>
      <c r="AA242" s="17"/>
      <c r="AB242" s="17"/>
    </row>
    <row r="243" spans="1:28" ht="14.4">
      <c r="A243" s="5" t="s">
        <v>1013</v>
      </c>
      <c r="B243" s="6">
        <v>43278</v>
      </c>
      <c r="C243" s="7"/>
      <c r="D243" s="7" t="s">
        <v>220</v>
      </c>
      <c r="E243" s="5">
        <v>310</v>
      </c>
      <c r="F243" s="5" t="s">
        <v>1002</v>
      </c>
      <c r="G243" s="36" t="s">
        <v>1021</v>
      </c>
      <c r="H243" s="46" t="s">
        <v>1022</v>
      </c>
      <c r="I243" s="5" t="s">
        <v>25</v>
      </c>
      <c r="J243" s="5">
        <v>4172</v>
      </c>
      <c r="K243" s="8" t="s">
        <v>1023</v>
      </c>
      <c r="L243" s="130" t="s">
        <v>1024</v>
      </c>
      <c r="M243" s="17"/>
      <c r="N243" s="17"/>
      <c r="O243" s="17"/>
      <c r="P243" s="17"/>
      <c r="Q243" s="17"/>
      <c r="R243" s="17"/>
      <c r="S243" s="17"/>
      <c r="T243" s="17"/>
      <c r="U243" s="17"/>
      <c r="V243" s="17"/>
      <c r="W243" s="17"/>
      <c r="X243" s="17"/>
      <c r="Y243" s="17"/>
      <c r="Z243" s="17"/>
      <c r="AA243" s="17"/>
      <c r="AB243" s="17"/>
    </row>
    <row r="244" spans="1:28" ht="14.4">
      <c r="A244" s="5" t="s">
        <v>1025</v>
      </c>
      <c r="B244" s="6">
        <v>43278</v>
      </c>
      <c r="C244" s="7"/>
      <c r="D244" s="7" t="s">
        <v>229</v>
      </c>
      <c r="E244" s="5">
        <v>310</v>
      </c>
      <c r="F244" s="5" t="s">
        <v>1002</v>
      </c>
      <c r="G244" s="5" t="s">
        <v>1026</v>
      </c>
      <c r="H244" s="5" t="s">
        <v>14</v>
      </c>
      <c r="I244" s="5" t="s">
        <v>36</v>
      </c>
      <c r="J244" s="5">
        <v>4213</v>
      </c>
      <c r="K244" s="34" t="s">
        <v>1027</v>
      </c>
      <c r="L244" s="12" t="s">
        <v>1028</v>
      </c>
      <c r="M244" s="17"/>
      <c r="N244" s="17"/>
      <c r="O244" s="17"/>
      <c r="P244" s="17"/>
      <c r="Q244" s="17"/>
      <c r="R244" s="17"/>
      <c r="S244" s="17"/>
      <c r="T244" s="17"/>
      <c r="U244" s="17"/>
      <c r="V244" s="17"/>
      <c r="W244" s="17"/>
      <c r="X244" s="17"/>
      <c r="Y244" s="17"/>
      <c r="Z244" s="17"/>
      <c r="AA244" s="17"/>
      <c r="AB244" s="17"/>
    </row>
    <row r="245" spans="1:28" ht="14.4">
      <c r="A245" s="5" t="s">
        <v>1025</v>
      </c>
      <c r="B245" s="6">
        <v>43278</v>
      </c>
      <c r="C245" s="7"/>
      <c r="D245" s="7" t="s">
        <v>233</v>
      </c>
      <c r="E245" s="5">
        <v>310</v>
      </c>
      <c r="F245" s="5" t="s">
        <v>1002</v>
      </c>
      <c r="G245" s="36" t="s">
        <v>1029</v>
      </c>
      <c r="H245" s="5" t="s">
        <v>14</v>
      </c>
      <c r="I245" s="5" t="s">
        <v>25</v>
      </c>
      <c r="J245" s="5">
        <v>4247</v>
      </c>
      <c r="K245" s="34" t="s">
        <v>1030</v>
      </c>
      <c r="L245" s="88" t="s">
        <v>1031</v>
      </c>
      <c r="M245" s="17"/>
      <c r="N245" s="17"/>
      <c r="O245" s="17"/>
      <c r="P245" s="17"/>
      <c r="Q245" s="17"/>
      <c r="R245" s="17"/>
      <c r="S245" s="17"/>
      <c r="T245" s="17"/>
      <c r="U245" s="17"/>
      <c r="V245" s="17"/>
      <c r="W245" s="17"/>
      <c r="X245" s="17"/>
      <c r="Y245" s="17"/>
      <c r="Z245" s="17"/>
      <c r="AA245" s="17"/>
      <c r="AB245" s="17"/>
    </row>
    <row r="246" spans="1:28" ht="14.4">
      <c r="A246" s="47" t="s">
        <v>1032</v>
      </c>
      <c r="B246" s="31">
        <v>43278</v>
      </c>
      <c r="C246" s="56"/>
      <c r="D246" s="56" t="s">
        <v>450</v>
      </c>
      <c r="E246" s="8">
        <v>310</v>
      </c>
      <c r="F246" s="8" t="s">
        <v>1002</v>
      </c>
      <c r="G246" s="8"/>
      <c r="H246" s="8"/>
      <c r="I246" s="8"/>
      <c r="J246" s="8"/>
      <c r="K246" s="65" t="s">
        <v>1033</v>
      </c>
      <c r="L246" s="128"/>
      <c r="M246" s="35"/>
      <c r="N246" s="17"/>
      <c r="O246" s="17"/>
      <c r="P246" s="17"/>
      <c r="Q246" s="17"/>
      <c r="R246" s="17"/>
      <c r="S246" s="17"/>
      <c r="T246" s="17"/>
      <c r="U246" s="17"/>
      <c r="V246" s="17"/>
      <c r="W246" s="17"/>
      <c r="X246" s="17"/>
      <c r="Y246" s="17"/>
      <c r="Z246" s="17"/>
      <c r="AA246" s="17"/>
      <c r="AB246" s="17"/>
    </row>
    <row r="247" spans="1:28" ht="14.4">
      <c r="A247" s="21" t="s">
        <v>1034</v>
      </c>
      <c r="B247" s="19">
        <v>43276</v>
      </c>
      <c r="C247" s="29"/>
      <c r="D247" s="29" t="s">
        <v>128</v>
      </c>
      <c r="E247" s="5">
        <v>300</v>
      </c>
      <c r="F247" s="5" t="s">
        <v>349</v>
      </c>
      <c r="G247" s="5" t="s">
        <v>1035</v>
      </c>
      <c r="H247" s="5" t="s">
        <v>14</v>
      </c>
      <c r="I247" s="5" t="s">
        <v>25</v>
      </c>
      <c r="J247" s="5">
        <v>3962</v>
      </c>
      <c r="K247" s="65" t="s">
        <v>1036</v>
      </c>
      <c r="L247" s="12" t="s">
        <v>1037</v>
      </c>
      <c r="M247" s="17"/>
      <c r="N247" s="17"/>
      <c r="O247" s="17"/>
      <c r="P247" s="17"/>
      <c r="Q247" s="17"/>
      <c r="R247" s="17"/>
      <c r="S247" s="17"/>
      <c r="T247" s="17"/>
      <c r="U247" s="17"/>
      <c r="V247" s="17"/>
      <c r="W247" s="17"/>
      <c r="X247" s="17"/>
      <c r="Y247" s="17"/>
      <c r="Z247" s="17"/>
      <c r="AA247" s="17"/>
      <c r="AB247" s="17"/>
    </row>
    <row r="248" spans="1:28" ht="14.4">
      <c r="A248" s="5" t="s">
        <v>1034</v>
      </c>
      <c r="B248" s="6">
        <v>43276</v>
      </c>
      <c r="C248" s="7"/>
      <c r="D248" s="7" t="s">
        <v>21</v>
      </c>
      <c r="E248" s="5">
        <v>300</v>
      </c>
      <c r="F248" s="5" t="s">
        <v>349</v>
      </c>
      <c r="G248" s="5" t="s">
        <v>1038</v>
      </c>
      <c r="H248" s="5" t="s">
        <v>14</v>
      </c>
      <c r="I248" s="5" t="s">
        <v>36</v>
      </c>
      <c r="J248" s="5">
        <v>3976</v>
      </c>
      <c r="K248" s="34" t="s">
        <v>1039</v>
      </c>
      <c r="L248" s="131" t="s">
        <v>1040</v>
      </c>
      <c r="M248" s="17"/>
      <c r="N248" s="17"/>
      <c r="O248" s="17"/>
      <c r="P248" s="17"/>
      <c r="Q248" s="17"/>
      <c r="R248" s="17"/>
      <c r="S248" s="17"/>
      <c r="T248" s="17"/>
      <c r="U248" s="17"/>
      <c r="V248" s="17"/>
      <c r="W248" s="17"/>
      <c r="X248" s="17"/>
      <c r="Y248" s="17"/>
      <c r="Z248" s="17"/>
      <c r="AA248" s="17"/>
      <c r="AB248" s="17"/>
    </row>
    <row r="249" spans="1:28" ht="14.4">
      <c r="A249" s="5" t="s">
        <v>1034</v>
      </c>
      <c r="B249" s="6">
        <v>43276</v>
      </c>
      <c r="C249" s="7"/>
      <c r="D249" s="7" t="s">
        <v>79</v>
      </c>
      <c r="E249" s="5">
        <v>300</v>
      </c>
      <c r="F249" s="5" t="s">
        <v>349</v>
      </c>
      <c r="G249" s="5" t="s">
        <v>1041</v>
      </c>
      <c r="H249" s="5" t="s">
        <v>14</v>
      </c>
      <c r="I249" s="5" t="s">
        <v>36</v>
      </c>
      <c r="J249" s="5">
        <v>4123</v>
      </c>
      <c r="K249" s="34" t="s">
        <v>1042</v>
      </c>
      <c r="L249" s="12" t="s">
        <v>1043</v>
      </c>
      <c r="M249" s="23"/>
      <c r="N249" s="35"/>
      <c r="O249" s="35"/>
      <c r="P249" s="35"/>
      <c r="Q249" s="35"/>
      <c r="R249" s="35"/>
      <c r="S249" s="35"/>
      <c r="T249" s="35"/>
      <c r="U249" s="35"/>
      <c r="V249" s="35"/>
      <c r="W249" s="35"/>
      <c r="X249" s="35"/>
      <c r="Y249" s="35"/>
      <c r="Z249" s="35"/>
      <c r="AA249" s="35"/>
      <c r="AB249" s="35"/>
    </row>
    <row r="250" spans="1:28" ht="14.4">
      <c r="A250" s="21" t="s">
        <v>1034</v>
      </c>
      <c r="B250" s="19">
        <v>43276</v>
      </c>
      <c r="C250" s="29"/>
      <c r="D250" s="29" t="s">
        <v>99</v>
      </c>
      <c r="E250" s="5">
        <v>300</v>
      </c>
      <c r="F250" s="5" t="s">
        <v>349</v>
      </c>
      <c r="G250" s="5" t="s">
        <v>489</v>
      </c>
      <c r="H250" s="5" t="s">
        <v>14</v>
      </c>
      <c r="I250" s="5" t="s">
        <v>36</v>
      </c>
      <c r="J250" s="5">
        <v>4234</v>
      </c>
      <c r="K250" s="34" t="s">
        <v>1044</v>
      </c>
      <c r="L250" s="12" t="s">
        <v>1045</v>
      </c>
      <c r="M250" s="17"/>
      <c r="N250" s="17"/>
      <c r="O250" s="17"/>
      <c r="P250" s="17"/>
      <c r="Q250" s="17"/>
      <c r="R250" s="17"/>
      <c r="S250" s="17"/>
      <c r="T250" s="17"/>
      <c r="U250" s="17"/>
      <c r="V250" s="17"/>
      <c r="W250" s="17"/>
      <c r="X250" s="17"/>
      <c r="Y250" s="17"/>
      <c r="Z250" s="17"/>
      <c r="AA250" s="17"/>
      <c r="AB250" s="17"/>
    </row>
    <row r="251" spans="1:28" ht="14.4">
      <c r="A251" s="21" t="s">
        <v>1046</v>
      </c>
      <c r="B251" s="19">
        <v>43276</v>
      </c>
      <c r="C251" s="29"/>
      <c r="D251" s="29" t="s">
        <v>199</v>
      </c>
      <c r="E251" s="5">
        <v>300</v>
      </c>
      <c r="F251" s="5" t="s">
        <v>349</v>
      </c>
      <c r="G251" s="5" t="s">
        <v>860</v>
      </c>
      <c r="H251" s="5" t="s">
        <v>14</v>
      </c>
      <c r="I251" s="5" t="s">
        <v>25</v>
      </c>
      <c r="J251" s="5">
        <v>4108</v>
      </c>
      <c r="K251" s="34" t="s">
        <v>1047</v>
      </c>
      <c r="L251" s="88" t="s">
        <v>1048</v>
      </c>
      <c r="M251" s="17"/>
      <c r="N251" s="17"/>
      <c r="O251" s="17"/>
      <c r="P251" s="17"/>
      <c r="Q251" s="17"/>
      <c r="R251" s="17"/>
      <c r="S251" s="17"/>
      <c r="T251" s="17"/>
      <c r="U251" s="17"/>
      <c r="V251" s="17"/>
      <c r="W251" s="17"/>
      <c r="X251" s="17"/>
      <c r="Y251" s="17"/>
      <c r="Z251" s="17"/>
      <c r="AA251" s="17"/>
      <c r="AB251" s="17"/>
    </row>
    <row r="252" spans="1:28" ht="14.4">
      <c r="A252" s="21" t="s">
        <v>1046</v>
      </c>
      <c r="B252" s="19">
        <v>43276</v>
      </c>
      <c r="C252" s="29"/>
      <c r="D252" s="29" t="s">
        <v>206</v>
      </c>
      <c r="E252" s="5">
        <v>300</v>
      </c>
      <c r="F252" s="5" t="s">
        <v>349</v>
      </c>
      <c r="G252" s="5" t="s">
        <v>1052</v>
      </c>
      <c r="H252" s="5" t="s">
        <v>14</v>
      </c>
      <c r="I252" s="5" t="s">
        <v>36</v>
      </c>
      <c r="J252" s="5">
        <v>4194</v>
      </c>
      <c r="K252" s="34" t="s">
        <v>1053</v>
      </c>
      <c r="L252" s="12" t="s">
        <v>1054</v>
      </c>
      <c r="M252" s="17"/>
      <c r="N252" s="17"/>
      <c r="O252" s="17"/>
      <c r="P252" s="17"/>
      <c r="Q252" s="17"/>
      <c r="R252" s="17"/>
      <c r="S252" s="17"/>
      <c r="T252" s="17"/>
      <c r="U252" s="17"/>
      <c r="V252" s="17"/>
      <c r="W252" s="17"/>
      <c r="X252" s="17"/>
      <c r="Y252" s="17"/>
      <c r="Z252" s="17"/>
      <c r="AA252" s="17"/>
      <c r="AB252" s="17"/>
    </row>
    <row r="253" spans="1:28" ht="14.4">
      <c r="A253" s="21" t="s">
        <v>1046</v>
      </c>
      <c r="B253" s="19">
        <v>43276</v>
      </c>
      <c r="C253" s="29"/>
      <c r="D253" s="29" t="s">
        <v>213</v>
      </c>
      <c r="E253" s="5">
        <v>300</v>
      </c>
      <c r="F253" s="5" t="s">
        <v>349</v>
      </c>
      <c r="G253" s="5" t="s">
        <v>1049</v>
      </c>
      <c r="H253" s="5" t="s">
        <v>14</v>
      </c>
      <c r="I253" s="5" t="s">
        <v>78</v>
      </c>
      <c r="J253" s="5">
        <v>4113</v>
      </c>
      <c r="K253" s="34" t="s">
        <v>1050</v>
      </c>
      <c r="L253" s="12" t="s">
        <v>1051</v>
      </c>
      <c r="M253" s="17"/>
      <c r="N253" s="17"/>
      <c r="O253" s="17"/>
      <c r="P253" s="17"/>
      <c r="Q253" s="17"/>
      <c r="R253" s="17"/>
      <c r="S253" s="17"/>
      <c r="T253" s="17"/>
      <c r="U253" s="17"/>
      <c r="V253" s="17"/>
      <c r="W253" s="17"/>
      <c r="X253" s="17"/>
      <c r="Y253" s="17"/>
      <c r="Z253" s="17"/>
      <c r="AA253" s="17"/>
      <c r="AB253" s="17"/>
    </row>
    <row r="254" spans="1:28" ht="14.4">
      <c r="A254" s="21" t="s">
        <v>1046</v>
      </c>
      <c r="B254" s="19">
        <v>43276</v>
      </c>
      <c r="C254" s="29"/>
      <c r="D254" s="29" t="s">
        <v>220</v>
      </c>
      <c r="E254" s="5">
        <v>300</v>
      </c>
      <c r="F254" s="5" t="s">
        <v>349</v>
      </c>
      <c r="G254" s="5" t="s">
        <v>1055</v>
      </c>
      <c r="H254" s="5" t="s">
        <v>14</v>
      </c>
      <c r="I254" s="5" t="s">
        <v>25</v>
      </c>
      <c r="J254" s="5">
        <v>4297</v>
      </c>
      <c r="K254" s="65" t="s">
        <v>1056</v>
      </c>
      <c r="L254" s="12" t="s">
        <v>1057</v>
      </c>
      <c r="M254" s="17"/>
      <c r="N254" s="17"/>
      <c r="O254" s="17"/>
      <c r="P254" s="17"/>
      <c r="Q254" s="17"/>
      <c r="R254" s="17"/>
      <c r="S254" s="17"/>
      <c r="T254" s="17"/>
      <c r="U254" s="17"/>
      <c r="V254" s="17"/>
      <c r="W254" s="17"/>
      <c r="X254" s="17"/>
      <c r="Y254" s="17"/>
      <c r="Z254" s="17"/>
      <c r="AA254" s="17"/>
      <c r="AB254" s="17"/>
    </row>
    <row r="255" spans="1:28" ht="14.4">
      <c r="A255" s="21" t="s">
        <v>1058</v>
      </c>
      <c r="B255" s="19">
        <v>43276</v>
      </c>
      <c r="C255" s="29"/>
      <c r="D255" s="29" t="s">
        <v>229</v>
      </c>
      <c r="E255" s="5">
        <v>300</v>
      </c>
      <c r="F255" s="5" t="s">
        <v>860</v>
      </c>
      <c r="G255" s="5" t="s">
        <v>1067</v>
      </c>
      <c r="H255" s="5" t="s">
        <v>14</v>
      </c>
      <c r="I255" s="5" t="s">
        <v>36</v>
      </c>
      <c r="J255" s="5">
        <v>4341</v>
      </c>
      <c r="K255" s="65" t="s">
        <v>1068</v>
      </c>
      <c r="L255" s="12" t="s">
        <v>1069</v>
      </c>
      <c r="M255" s="17"/>
      <c r="N255" s="17"/>
      <c r="O255" s="17"/>
      <c r="P255" s="17"/>
      <c r="Q255" s="17"/>
      <c r="R255" s="17"/>
      <c r="S255" s="17"/>
      <c r="T255" s="17"/>
      <c r="U255" s="17"/>
      <c r="V255" s="17"/>
      <c r="W255" s="17"/>
      <c r="X255" s="17"/>
      <c r="Y255" s="17"/>
      <c r="Z255" s="17"/>
      <c r="AA255" s="17"/>
      <c r="AB255" s="17"/>
    </row>
    <row r="256" spans="1:28" ht="14.4">
      <c r="A256" s="21" t="s">
        <v>1058</v>
      </c>
      <c r="B256" s="19">
        <v>43276</v>
      </c>
      <c r="C256" s="29"/>
      <c r="D256" s="29" t="s">
        <v>233</v>
      </c>
      <c r="E256" s="5">
        <v>300</v>
      </c>
      <c r="F256" s="5" t="s">
        <v>860</v>
      </c>
      <c r="G256" s="5" t="s">
        <v>1064</v>
      </c>
      <c r="H256" s="5" t="s">
        <v>14</v>
      </c>
      <c r="I256" s="5" t="s">
        <v>25</v>
      </c>
      <c r="J256" s="5">
        <v>4284</v>
      </c>
      <c r="K256" s="34" t="s">
        <v>1065</v>
      </c>
      <c r="L256" s="12" t="s">
        <v>1066</v>
      </c>
      <c r="M256" s="17"/>
      <c r="N256" s="17"/>
      <c r="O256" s="17"/>
      <c r="P256" s="17"/>
      <c r="Q256" s="17"/>
      <c r="R256" s="17"/>
      <c r="S256" s="17"/>
      <c r="T256" s="17"/>
      <c r="U256" s="17"/>
      <c r="V256" s="17"/>
      <c r="W256" s="17"/>
      <c r="X256" s="17"/>
      <c r="Y256" s="17"/>
      <c r="Z256" s="17"/>
      <c r="AA256" s="17"/>
      <c r="AB256" s="17"/>
    </row>
    <row r="257" spans="1:28" ht="14.4">
      <c r="A257" s="21" t="s">
        <v>1058</v>
      </c>
      <c r="B257" s="19">
        <v>43276</v>
      </c>
      <c r="C257" s="29"/>
      <c r="D257" s="29" t="s">
        <v>237</v>
      </c>
      <c r="E257" s="5">
        <v>300</v>
      </c>
      <c r="F257" s="5" t="s">
        <v>860</v>
      </c>
      <c r="G257" s="5" t="s">
        <v>1061</v>
      </c>
      <c r="H257" s="5" t="s">
        <v>14</v>
      </c>
      <c r="I257" s="5" t="s">
        <v>36</v>
      </c>
      <c r="J257" s="5">
        <v>4235</v>
      </c>
      <c r="K257" s="34" t="s">
        <v>1062</v>
      </c>
      <c r="L257" s="12" t="s">
        <v>1063</v>
      </c>
      <c r="M257" s="17"/>
      <c r="N257" s="17"/>
      <c r="O257" s="17"/>
      <c r="P257" s="17"/>
      <c r="Q257" s="17"/>
      <c r="R257" s="17"/>
      <c r="S257" s="17"/>
      <c r="T257" s="17"/>
      <c r="U257" s="17"/>
      <c r="V257" s="17"/>
      <c r="W257" s="17"/>
      <c r="X257" s="17"/>
      <c r="Y257" s="17"/>
      <c r="Z257" s="17"/>
      <c r="AA257" s="17"/>
      <c r="AB257" s="17"/>
    </row>
    <row r="258" spans="1:28" ht="14.4">
      <c r="A258" s="21" t="s">
        <v>1058</v>
      </c>
      <c r="B258" s="19">
        <v>43276</v>
      </c>
      <c r="C258" s="29"/>
      <c r="D258" s="29" t="s">
        <v>241</v>
      </c>
      <c r="E258" s="5">
        <v>300</v>
      </c>
      <c r="F258" s="5" t="s">
        <v>860</v>
      </c>
      <c r="G258" s="5" t="s">
        <v>29</v>
      </c>
      <c r="H258" s="5" t="s">
        <v>87</v>
      </c>
      <c r="I258" s="5" t="s">
        <v>25</v>
      </c>
      <c r="J258" s="5">
        <v>4150</v>
      </c>
      <c r="K258" s="34" t="s">
        <v>1059</v>
      </c>
      <c r="L258" s="12" t="s">
        <v>1060</v>
      </c>
      <c r="M258" s="17"/>
      <c r="N258" s="17"/>
      <c r="O258" s="17"/>
      <c r="P258" s="17"/>
      <c r="Q258" s="17"/>
      <c r="R258" s="17"/>
      <c r="S258" s="17"/>
      <c r="T258" s="17"/>
      <c r="U258" s="17"/>
      <c r="V258" s="17"/>
      <c r="W258" s="17"/>
      <c r="X258" s="17"/>
      <c r="Y258" s="17"/>
      <c r="Z258" s="17"/>
      <c r="AA258" s="17"/>
      <c r="AB258" s="17"/>
    </row>
    <row r="259" spans="1:28" ht="14.4">
      <c r="A259" s="21" t="s">
        <v>1070</v>
      </c>
      <c r="B259" s="19">
        <v>43276</v>
      </c>
      <c r="C259" s="29"/>
      <c r="D259" s="29" t="s">
        <v>245</v>
      </c>
      <c r="E259" s="5">
        <v>300</v>
      </c>
      <c r="F259" s="5" t="s">
        <v>860</v>
      </c>
      <c r="G259" s="5" t="s">
        <v>1074</v>
      </c>
      <c r="H259" s="5" t="s">
        <v>14</v>
      </c>
      <c r="I259" s="81" t="s">
        <v>525</v>
      </c>
      <c r="J259" s="5">
        <v>4287</v>
      </c>
      <c r="K259" s="65" t="s">
        <v>1075</v>
      </c>
      <c r="L259" s="12" t="s">
        <v>1076</v>
      </c>
      <c r="M259" s="17"/>
      <c r="N259" s="17"/>
      <c r="O259" s="17"/>
      <c r="P259" s="17"/>
      <c r="Q259" s="17"/>
      <c r="R259" s="17"/>
      <c r="S259" s="17"/>
      <c r="T259" s="17"/>
      <c r="U259" s="17"/>
      <c r="V259" s="17"/>
      <c r="W259" s="17"/>
      <c r="X259" s="17"/>
      <c r="Y259" s="17"/>
      <c r="Z259" s="17"/>
      <c r="AA259" s="17"/>
      <c r="AB259" s="17"/>
    </row>
    <row r="260" spans="1:28" ht="14.4">
      <c r="A260" s="21" t="s">
        <v>1070</v>
      </c>
      <c r="B260" s="19">
        <v>43276</v>
      </c>
      <c r="C260" s="29"/>
      <c r="D260" s="29" t="s">
        <v>249</v>
      </c>
      <c r="E260" s="5">
        <v>300</v>
      </c>
      <c r="F260" s="5" t="s">
        <v>860</v>
      </c>
      <c r="G260" s="5" t="s">
        <v>1077</v>
      </c>
      <c r="H260" s="37" t="s">
        <v>14</v>
      </c>
      <c r="I260" s="5" t="s">
        <v>25</v>
      </c>
      <c r="J260" s="5">
        <v>4306</v>
      </c>
      <c r="K260" s="65" t="s">
        <v>1078</v>
      </c>
      <c r="L260" s="12" t="s">
        <v>1079</v>
      </c>
      <c r="M260" s="17"/>
      <c r="N260" s="17"/>
      <c r="O260" s="17"/>
      <c r="P260" s="17"/>
      <c r="Q260" s="17"/>
      <c r="R260" s="17"/>
      <c r="S260" s="17"/>
      <c r="T260" s="17"/>
      <c r="U260" s="17"/>
      <c r="V260" s="17"/>
      <c r="W260" s="17"/>
      <c r="X260" s="17"/>
      <c r="Y260" s="17"/>
      <c r="Z260" s="17"/>
      <c r="AA260" s="17"/>
      <c r="AB260" s="17"/>
    </row>
    <row r="261" spans="1:28" ht="14.4">
      <c r="A261" s="21" t="s">
        <v>1070</v>
      </c>
      <c r="B261" s="19">
        <v>43276</v>
      </c>
      <c r="C261" s="29"/>
      <c r="D261" s="29" t="s">
        <v>305</v>
      </c>
      <c r="E261" s="5">
        <v>300</v>
      </c>
      <c r="F261" s="5" t="s">
        <v>860</v>
      </c>
      <c r="G261" s="5" t="s">
        <v>1071</v>
      </c>
      <c r="H261" s="18" t="s">
        <v>132</v>
      </c>
      <c r="I261" s="5" t="s">
        <v>25</v>
      </c>
      <c r="J261" s="5">
        <v>4279</v>
      </c>
      <c r="K261" s="64" t="s">
        <v>1072</v>
      </c>
      <c r="L261" s="130" t="s">
        <v>1073</v>
      </c>
      <c r="M261" s="17"/>
      <c r="N261" s="17"/>
      <c r="O261" s="17"/>
      <c r="P261" s="17"/>
      <c r="Q261" s="17"/>
      <c r="R261" s="17"/>
      <c r="S261" s="17"/>
      <c r="T261" s="17"/>
      <c r="U261" s="17"/>
      <c r="V261" s="17"/>
      <c r="W261" s="17"/>
      <c r="X261" s="17"/>
      <c r="Y261" s="17"/>
      <c r="Z261" s="17"/>
      <c r="AA261" s="17"/>
      <c r="AB261" s="17"/>
    </row>
    <row r="262" spans="1:28" ht="14.4">
      <c r="A262" s="47" t="s">
        <v>1080</v>
      </c>
      <c r="B262" s="55">
        <v>43276</v>
      </c>
      <c r="C262" s="56"/>
      <c r="D262" s="56" t="s">
        <v>310</v>
      </c>
      <c r="E262" s="8">
        <v>300</v>
      </c>
      <c r="F262" s="8" t="s">
        <v>860</v>
      </c>
      <c r="G262" s="8"/>
      <c r="H262" s="8"/>
      <c r="I262" s="8"/>
      <c r="J262" s="8"/>
      <c r="K262" s="34" t="s">
        <v>1081</v>
      </c>
      <c r="L262" s="128"/>
      <c r="M262" s="35"/>
      <c r="N262" s="17"/>
      <c r="O262" s="17"/>
      <c r="P262" s="17"/>
      <c r="Q262" s="17"/>
      <c r="R262" s="17"/>
      <c r="S262" s="17"/>
      <c r="T262" s="17"/>
      <c r="U262" s="17"/>
      <c r="V262" s="17"/>
      <c r="W262" s="17"/>
      <c r="X262" s="17"/>
      <c r="Y262" s="17"/>
      <c r="Z262" s="17"/>
      <c r="AA262" s="17"/>
      <c r="AB262" s="17"/>
    </row>
    <row r="263" spans="1:28" ht="14.4">
      <c r="A263" s="21" t="s">
        <v>1082</v>
      </c>
      <c r="B263" s="19">
        <v>43278</v>
      </c>
      <c r="C263" s="29"/>
      <c r="D263" s="29" t="s">
        <v>245</v>
      </c>
      <c r="E263" s="5">
        <v>310</v>
      </c>
      <c r="F263" s="45" t="s">
        <v>1083</v>
      </c>
      <c r="G263" s="5" t="s">
        <v>886</v>
      </c>
      <c r="H263" s="5" t="s">
        <v>14</v>
      </c>
      <c r="I263" s="5" t="s">
        <v>25</v>
      </c>
      <c r="J263" s="5">
        <v>3951</v>
      </c>
      <c r="K263" s="34" t="s">
        <v>1084</v>
      </c>
      <c r="L263" s="12" t="s">
        <v>1085</v>
      </c>
      <c r="M263" s="17"/>
      <c r="N263" s="17"/>
      <c r="O263" s="17"/>
      <c r="P263" s="17"/>
      <c r="Q263" s="17"/>
      <c r="R263" s="17"/>
      <c r="S263" s="17"/>
      <c r="T263" s="17"/>
      <c r="U263" s="17"/>
      <c r="V263" s="17"/>
      <c r="W263" s="17"/>
      <c r="X263" s="17"/>
      <c r="Y263" s="17"/>
      <c r="Z263" s="17"/>
      <c r="AA263" s="17"/>
      <c r="AB263" s="17"/>
    </row>
    <row r="264" spans="1:28" ht="14.4">
      <c r="A264" s="5" t="s">
        <v>1082</v>
      </c>
      <c r="B264" s="6">
        <v>43278</v>
      </c>
      <c r="C264" s="7"/>
      <c r="D264" s="7" t="s">
        <v>249</v>
      </c>
      <c r="E264" s="5">
        <v>310</v>
      </c>
      <c r="F264" s="45" t="s">
        <v>1083</v>
      </c>
      <c r="G264" s="82" t="s">
        <v>1092</v>
      </c>
      <c r="H264" s="5" t="s">
        <v>14</v>
      </c>
      <c r="I264" s="5" t="s">
        <v>25</v>
      </c>
      <c r="J264" s="5">
        <v>4375</v>
      </c>
      <c r="K264" s="65" t="s">
        <v>1093</v>
      </c>
      <c r="L264" s="12" t="s">
        <v>1094</v>
      </c>
      <c r="M264" s="17"/>
      <c r="N264" s="17"/>
      <c r="O264" s="17"/>
      <c r="P264" s="17"/>
      <c r="Q264" s="17"/>
      <c r="R264" s="17"/>
      <c r="S264" s="17"/>
      <c r="T264" s="17"/>
      <c r="U264" s="17"/>
      <c r="V264" s="17"/>
      <c r="W264" s="17"/>
      <c r="X264" s="17"/>
      <c r="Y264" s="17"/>
      <c r="Z264" s="17"/>
      <c r="AA264" s="17"/>
      <c r="AB264" s="17"/>
    </row>
    <row r="265" spans="1:28" ht="14.4">
      <c r="A265" s="5" t="s">
        <v>1082</v>
      </c>
      <c r="B265" s="6">
        <v>43278</v>
      </c>
      <c r="C265" s="7"/>
      <c r="D265" s="7" t="s">
        <v>305</v>
      </c>
      <c r="E265" s="5">
        <v>310</v>
      </c>
      <c r="F265" s="45" t="s">
        <v>1083</v>
      </c>
      <c r="G265" s="5" t="s">
        <v>1089</v>
      </c>
      <c r="H265" s="37" t="s">
        <v>14</v>
      </c>
      <c r="I265" s="5" t="s">
        <v>25</v>
      </c>
      <c r="J265" s="5">
        <v>4204</v>
      </c>
      <c r="K265" s="65" t="s">
        <v>1090</v>
      </c>
      <c r="L265" s="12" t="s">
        <v>1091</v>
      </c>
      <c r="M265" s="23"/>
      <c r="N265" s="35"/>
      <c r="O265" s="35"/>
      <c r="P265" s="35"/>
      <c r="Q265" s="35"/>
      <c r="R265" s="35"/>
      <c r="S265" s="35"/>
      <c r="T265" s="35"/>
      <c r="U265" s="35"/>
      <c r="V265" s="35"/>
      <c r="W265" s="35"/>
      <c r="X265" s="35"/>
      <c r="Y265" s="35"/>
      <c r="Z265" s="35"/>
      <c r="AA265" s="35"/>
      <c r="AB265" s="35"/>
    </row>
    <row r="266" spans="1:28" ht="14.4">
      <c r="A266" s="5" t="s">
        <v>1082</v>
      </c>
      <c r="B266" s="6">
        <v>43278</v>
      </c>
      <c r="C266" s="7"/>
      <c r="D266" s="7" t="s">
        <v>310</v>
      </c>
      <c r="E266" s="5">
        <v>310</v>
      </c>
      <c r="F266" s="45" t="s">
        <v>1083</v>
      </c>
      <c r="G266" s="5" t="s">
        <v>1086</v>
      </c>
      <c r="H266" s="5" t="s">
        <v>14</v>
      </c>
      <c r="I266" s="5" t="s">
        <v>25</v>
      </c>
      <c r="J266" s="5">
        <v>4176</v>
      </c>
      <c r="K266" s="34" t="s">
        <v>1087</v>
      </c>
      <c r="L266" s="12" t="s">
        <v>1088</v>
      </c>
      <c r="M266" s="17"/>
      <c r="N266" s="17"/>
      <c r="O266" s="17"/>
      <c r="P266" s="17"/>
      <c r="Q266" s="17"/>
      <c r="R266" s="17"/>
      <c r="S266" s="17"/>
      <c r="T266" s="17"/>
      <c r="U266" s="17"/>
      <c r="V266" s="17"/>
      <c r="W266" s="17"/>
      <c r="X266" s="17"/>
      <c r="Y266" s="17"/>
      <c r="Z266" s="17"/>
      <c r="AA266" s="17"/>
      <c r="AB266" s="17"/>
    </row>
    <row r="267" spans="1:28" ht="14.4">
      <c r="A267" s="5" t="s">
        <v>1095</v>
      </c>
      <c r="B267" s="6">
        <v>43279</v>
      </c>
      <c r="C267" s="7"/>
      <c r="D267" s="7" t="s">
        <v>128</v>
      </c>
      <c r="E267" s="5">
        <v>310</v>
      </c>
      <c r="F267" s="5" t="s">
        <v>1096</v>
      </c>
      <c r="G267" s="5" t="s">
        <v>1103</v>
      </c>
      <c r="H267" s="5" t="s">
        <v>14</v>
      </c>
      <c r="I267" s="5" t="s">
        <v>25</v>
      </c>
      <c r="J267" s="5">
        <v>4349</v>
      </c>
      <c r="K267" s="65" t="s">
        <v>1104</v>
      </c>
      <c r="L267" s="12" t="s">
        <v>1105</v>
      </c>
      <c r="M267" s="17"/>
      <c r="N267" s="17"/>
      <c r="O267" s="17"/>
      <c r="P267" s="17"/>
      <c r="Q267" s="17"/>
      <c r="R267" s="17"/>
      <c r="S267" s="17"/>
      <c r="T267" s="17"/>
      <c r="U267" s="17"/>
      <c r="V267" s="17"/>
      <c r="W267" s="17"/>
      <c r="X267" s="17"/>
      <c r="Y267" s="17"/>
      <c r="Z267" s="17"/>
      <c r="AA267" s="17"/>
      <c r="AB267" s="17"/>
    </row>
    <row r="268" spans="1:28" ht="14.4">
      <c r="A268" s="5" t="s">
        <v>1095</v>
      </c>
      <c r="B268" s="6">
        <v>43279</v>
      </c>
      <c r="C268" s="7"/>
      <c r="D268" s="7" t="s">
        <v>21</v>
      </c>
      <c r="E268" s="5">
        <v>310</v>
      </c>
      <c r="F268" s="5" t="s">
        <v>1096</v>
      </c>
      <c r="G268" s="5" t="s">
        <v>1100</v>
      </c>
      <c r="H268" s="5" t="s">
        <v>14</v>
      </c>
      <c r="I268" s="5" t="s">
        <v>36</v>
      </c>
      <c r="J268" s="5">
        <v>4164</v>
      </c>
      <c r="K268" s="34" t="s">
        <v>1101</v>
      </c>
      <c r="L268" s="12" t="s">
        <v>1102</v>
      </c>
      <c r="M268" s="17"/>
      <c r="N268" s="17"/>
      <c r="O268" s="17"/>
      <c r="P268" s="17"/>
      <c r="Q268" s="17"/>
      <c r="R268" s="17"/>
      <c r="S268" s="17"/>
      <c r="T268" s="17"/>
      <c r="U268" s="17"/>
      <c r="V268" s="17"/>
      <c r="W268" s="17"/>
      <c r="X268" s="17"/>
      <c r="Y268" s="17"/>
      <c r="Z268" s="17"/>
      <c r="AA268" s="17"/>
      <c r="AB268" s="17"/>
    </row>
    <row r="269" spans="1:28" ht="14.4">
      <c r="A269" s="5" t="s">
        <v>1095</v>
      </c>
      <c r="B269" s="6">
        <v>43279</v>
      </c>
      <c r="C269" s="7"/>
      <c r="D269" s="7" t="s">
        <v>79</v>
      </c>
      <c r="E269" s="5">
        <v>310</v>
      </c>
      <c r="F269" s="5" t="s">
        <v>1096</v>
      </c>
      <c r="G269" s="5" t="s">
        <v>1097</v>
      </c>
      <c r="H269" s="5" t="s">
        <v>14</v>
      </c>
      <c r="I269" s="5" t="s">
        <v>25</v>
      </c>
      <c r="J269" s="5">
        <v>4139</v>
      </c>
      <c r="K269" s="34" t="s">
        <v>1098</v>
      </c>
      <c r="L269" s="12" t="s">
        <v>1099</v>
      </c>
      <c r="M269" s="17"/>
      <c r="N269" s="17"/>
      <c r="O269" s="17"/>
      <c r="P269" s="17"/>
      <c r="Q269" s="17"/>
      <c r="R269" s="17"/>
      <c r="S269" s="17"/>
      <c r="T269" s="17"/>
      <c r="U269" s="17"/>
      <c r="V269" s="17"/>
      <c r="W269" s="17"/>
      <c r="X269" s="17"/>
      <c r="Y269" s="17"/>
      <c r="Z269" s="17"/>
      <c r="AA269" s="17"/>
      <c r="AB269" s="17"/>
    </row>
    <row r="270" spans="1:28" ht="14.4">
      <c r="A270" s="5" t="s">
        <v>1095</v>
      </c>
      <c r="B270" s="6">
        <v>43279</v>
      </c>
      <c r="C270" s="7"/>
      <c r="D270" s="7" t="s">
        <v>99</v>
      </c>
      <c r="E270" s="5">
        <v>310</v>
      </c>
      <c r="F270" s="5" t="s">
        <v>1096</v>
      </c>
      <c r="G270" s="5" t="s">
        <v>1106</v>
      </c>
      <c r="H270" s="5" t="s">
        <v>14</v>
      </c>
      <c r="I270" s="5" t="s">
        <v>25</v>
      </c>
      <c r="J270" s="5">
        <v>4377</v>
      </c>
      <c r="K270" s="65" t="s">
        <v>1107</v>
      </c>
      <c r="L270" s="12" t="s">
        <v>1108</v>
      </c>
      <c r="M270" s="17"/>
      <c r="N270" s="17"/>
      <c r="O270" s="17"/>
      <c r="P270" s="17"/>
      <c r="Q270" s="17"/>
      <c r="R270" s="17"/>
      <c r="S270" s="17"/>
      <c r="T270" s="17"/>
      <c r="U270" s="17"/>
      <c r="V270" s="17"/>
      <c r="W270" s="17"/>
      <c r="X270" s="17"/>
      <c r="Y270" s="17"/>
      <c r="Z270" s="17"/>
      <c r="AA270" s="17"/>
      <c r="AB270" s="17"/>
    </row>
    <row r="271" spans="1:28" ht="14.4">
      <c r="A271" s="5" t="s">
        <v>1109</v>
      </c>
      <c r="B271" s="6">
        <v>43279</v>
      </c>
      <c r="C271" s="7"/>
      <c r="D271" s="7" t="s">
        <v>199</v>
      </c>
      <c r="E271" s="5">
        <v>310</v>
      </c>
      <c r="F271" s="5" t="s">
        <v>1096</v>
      </c>
      <c r="G271" s="5" t="s">
        <v>284</v>
      </c>
      <c r="H271" s="15" t="s">
        <v>14</v>
      </c>
      <c r="I271" s="15" t="s">
        <v>25</v>
      </c>
      <c r="J271" s="5">
        <v>4232</v>
      </c>
      <c r="K271" s="34" t="s">
        <v>1112</v>
      </c>
      <c r="L271" s="12" t="s">
        <v>1113</v>
      </c>
      <c r="M271" s="17"/>
      <c r="N271" s="17"/>
      <c r="O271" s="17"/>
      <c r="P271" s="17"/>
      <c r="Q271" s="17"/>
      <c r="R271" s="17"/>
      <c r="S271" s="17"/>
      <c r="T271" s="17"/>
      <c r="U271" s="17"/>
      <c r="V271" s="17"/>
      <c r="W271" s="17"/>
      <c r="X271" s="17"/>
      <c r="Y271" s="17"/>
      <c r="Z271" s="17"/>
      <c r="AA271" s="17"/>
      <c r="AB271" s="17"/>
    </row>
    <row r="272" spans="1:28" ht="14.4">
      <c r="A272" s="5" t="s">
        <v>1109</v>
      </c>
      <c r="B272" s="6">
        <v>43279</v>
      </c>
      <c r="C272" s="7"/>
      <c r="D272" s="7" t="s">
        <v>206</v>
      </c>
      <c r="E272" s="5">
        <v>310</v>
      </c>
      <c r="F272" s="5" t="s">
        <v>1096</v>
      </c>
      <c r="G272" s="5" t="s">
        <v>802</v>
      </c>
      <c r="H272" s="15" t="s">
        <v>14</v>
      </c>
      <c r="I272" s="5" t="s">
        <v>25</v>
      </c>
      <c r="J272" s="5">
        <v>4228</v>
      </c>
      <c r="K272" s="34" t="s">
        <v>1110</v>
      </c>
      <c r="L272" s="12" t="s">
        <v>1111</v>
      </c>
      <c r="M272" s="17"/>
      <c r="N272" s="17"/>
      <c r="O272" s="17"/>
      <c r="P272" s="17"/>
      <c r="Q272" s="17"/>
      <c r="R272" s="17"/>
      <c r="S272" s="17"/>
      <c r="T272" s="17"/>
      <c r="U272" s="17"/>
      <c r="V272" s="17"/>
      <c r="W272" s="17"/>
      <c r="X272" s="17"/>
      <c r="Y272" s="17"/>
      <c r="Z272" s="17"/>
      <c r="AA272" s="17"/>
      <c r="AB272" s="17"/>
    </row>
    <row r="273" spans="1:28" ht="14.4">
      <c r="A273" s="5" t="s">
        <v>1109</v>
      </c>
      <c r="B273" s="6">
        <v>43279</v>
      </c>
      <c r="C273" s="7"/>
      <c r="D273" s="7" t="s">
        <v>213</v>
      </c>
      <c r="E273" s="5">
        <v>310</v>
      </c>
      <c r="F273" s="5" t="s">
        <v>1096</v>
      </c>
      <c r="G273" s="5" t="s">
        <v>1114</v>
      </c>
      <c r="H273" s="5" t="s">
        <v>87</v>
      </c>
      <c r="I273" s="5" t="s">
        <v>25</v>
      </c>
      <c r="J273" s="5">
        <v>4321</v>
      </c>
      <c r="K273" s="65" t="s">
        <v>1115</v>
      </c>
      <c r="L273" s="12" t="s">
        <v>1116</v>
      </c>
      <c r="M273" s="17"/>
      <c r="N273" s="17"/>
      <c r="O273" s="17"/>
      <c r="P273" s="17"/>
      <c r="Q273" s="17"/>
      <c r="R273" s="17"/>
      <c r="S273" s="17"/>
      <c r="T273" s="17"/>
      <c r="U273" s="17"/>
      <c r="V273" s="17"/>
      <c r="W273" s="17"/>
      <c r="X273" s="17"/>
      <c r="Y273" s="17"/>
      <c r="Z273" s="17"/>
      <c r="AA273" s="17"/>
      <c r="AB273" s="17"/>
    </row>
    <row r="274" spans="1:28" ht="14.4">
      <c r="A274" s="8" t="s">
        <v>1117</v>
      </c>
      <c r="B274" s="31">
        <v>43279</v>
      </c>
      <c r="C274" s="32"/>
      <c r="D274" s="32" t="s">
        <v>220</v>
      </c>
      <c r="E274" s="8">
        <v>310</v>
      </c>
      <c r="F274" s="8" t="s">
        <v>1096</v>
      </c>
      <c r="G274" s="8"/>
      <c r="H274" s="8"/>
      <c r="I274" s="8"/>
      <c r="J274" s="8"/>
      <c r="K274" s="34" t="s">
        <v>1118</v>
      </c>
      <c r="L274" s="34"/>
      <c r="M274" s="35"/>
      <c r="N274" s="17"/>
      <c r="O274" s="17"/>
      <c r="P274" s="17"/>
      <c r="Q274" s="17"/>
      <c r="R274" s="17"/>
      <c r="S274" s="17"/>
      <c r="T274" s="17"/>
      <c r="U274" s="17"/>
      <c r="V274" s="17"/>
      <c r="W274" s="17"/>
      <c r="X274" s="17"/>
      <c r="Y274" s="17"/>
      <c r="Z274" s="17"/>
      <c r="AA274" s="17"/>
      <c r="AB274" s="17"/>
    </row>
    <row r="275" spans="1:28" ht="14.4">
      <c r="A275" s="5" t="s">
        <v>1119</v>
      </c>
      <c r="B275" s="6">
        <v>43277</v>
      </c>
      <c r="C275" s="7"/>
      <c r="D275" s="7" t="s">
        <v>229</v>
      </c>
      <c r="E275" s="5">
        <v>308</v>
      </c>
      <c r="F275" s="5" t="s">
        <v>1120</v>
      </c>
      <c r="G275" s="5" t="s">
        <v>1123</v>
      </c>
      <c r="H275" s="5" t="s">
        <v>14</v>
      </c>
      <c r="I275" s="5" t="s">
        <v>25</v>
      </c>
      <c r="J275" s="5">
        <v>4105</v>
      </c>
      <c r="K275" s="34" t="s">
        <v>1124</v>
      </c>
      <c r="L275" s="12" t="s">
        <v>1125</v>
      </c>
      <c r="M275" s="17"/>
      <c r="N275" s="17"/>
      <c r="O275" s="17"/>
      <c r="P275" s="17"/>
      <c r="Q275" s="17"/>
      <c r="R275" s="17"/>
      <c r="S275" s="17"/>
      <c r="T275" s="17"/>
      <c r="U275" s="17"/>
      <c r="V275" s="17"/>
      <c r="W275" s="17"/>
      <c r="X275" s="17"/>
      <c r="Y275" s="17"/>
      <c r="Z275" s="17"/>
      <c r="AA275" s="17"/>
      <c r="AB275" s="17"/>
    </row>
    <row r="276" spans="1:28" ht="14.4">
      <c r="A276" s="5" t="s">
        <v>1119</v>
      </c>
      <c r="B276" s="6">
        <v>43277</v>
      </c>
      <c r="C276" s="7"/>
      <c r="D276" s="7" t="s">
        <v>233</v>
      </c>
      <c r="E276" s="5">
        <v>308</v>
      </c>
      <c r="F276" s="5" t="s">
        <v>1120</v>
      </c>
      <c r="G276" s="5" t="s">
        <v>1129</v>
      </c>
      <c r="H276" s="5" t="s">
        <v>87</v>
      </c>
      <c r="I276" s="5" t="s">
        <v>25</v>
      </c>
      <c r="J276" s="5">
        <v>4165</v>
      </c>
      <c r="K276" s="34" t="s">
        <v>1130</v>
      </c>
      <c r="L276" s="83" t="s">
        <v>1131</v>
      </c>
      <c r="M276" s="17"/>
      <c r="N276" s="17"/>
      <c r="O276" s="17"/>
      <c r="P276" s="17"/>
      <c r="Q276" s="17"/>
      <c r="R276" s="17"/>
      <c r="S276" s="17"/>
      <c r="T276" s="17"/>
      <c r="U276" s="17"/>
      <c r="V276" s="17"/>
      <c r="W276" s="17"/>
      <c r="X276" s="17"/>
      <c r="Y276" s="17"/>
      <c r="Z276" s="17"/>
      <c r="AA276" s="17"/>
      <c r="AB276" s="17"/>
    </row>
    <row r="277" spans="1:28" ht="14.4">
      <c r="A277" s="5" t="s">
        <v>1119</v>
      </c>
      <c r="B277" s="6">
        <v>43277</v>
      </c>
      <c r="C277" s="7"/>
      <c r="D277" s="7" t="s">
        <v>237</v>
      </c>
      <c r="E277" s="5">
        <v>308</v>
      </c>
      <c r="F277" s="5" t="s">
        <v>1120</v>
      </c>
      <c r="G277" s="5" t="s">
        <v>153</v>
      </c>
      <c r="H277" s="5" t="s">
        <v>14</v>
      </c>
      <c r="I277" s="5" t="s">
        <v>78</v>
      </c>
      <c r="J277" s="5">
        <v>4025</v>
      </c>
      <c r="K277" s="34" t="s">
        <v>1121</v>
      </c>
      <c r="L277" s="12" t="s">
        <v>1122</v>
      </c>
      <c r="M277" s="23"/>
      <c r="N277" s="35"/>
      <c r="O277" s="35"/>
      <c r="P277" s="35"/>
      <c r="Q277" s="35"/>
      <c r="R277" s="35"/>
      <c r="S277" s="35"/>
      <c r="T277" s="35"/>
      <c r="U277" s="35"/>
      <c r="V277" s="35"/>
      <c r="W277" s="35"/>
      <c r="X277" s="35"/>
      <c r="Y277" s="35"/>
      <c r="Z277" s="35"/>
      <c r="AA277" s="35"/>
      <c r="AB277" s="35"/>
    </row>
    <row r="278" spans="1:28" ht="14.4">
      <c r="A278" s="5" t="s">
        <v>1119</v>
      </c>
      <c r="B278" s="6">
        <v>43277</v>
      </c>
      <c r="C278" s="7"/>
      <c r="D278" s="7" t="s">
        <v>241</v>
      </c>
      <c r="E278" s="5">
        <v>308</v>
      </c>
      <c r="F278" s="5" t="s">
        <v>1120</v>
      </c>
      <c r="G278" s="5" t="s">
        <v>1126</v>
      </c>
      <c r="H278" s="5" t="s">
        <v>87</v>
      </c>
      <c r="I278" s="5" t="s">
        <v>25</v>
      </c>
      <c r="J278" s="5">
        <v>4127</v>
      </c>
      <c r="K278" s="34" t="s">
        <v>1127</v>
      </c>
      <c r="L278" s="12" t="s">
        <v>1128</v>
      </c>
      <c r="M278" s="17"/>
      <c r="N278" s="17"/>
      <c r="O278" s="17"/>
      <c r="P278" s="17"/>
      <c r="Q278" s="17"/>
      <c r="R278" s="17"/>
      <c r="S278" s="17"/>
      <c r="T278" s="17"/>
      <c r="U278" s="17"/>
      <c r="V278" s="17"/>
      <c r="W278" s="17"/>
      <c r="X278" s="17"/>
      <c r="Y278" s="17"/>
      <c r="Z278" s="17"/>
      <c r="AA278" s="17"/>
      <c r="AB278" s="17"/>
    </row>
    <row r="279" spans="1:28" ht="14.4">
      <c r="A279" s="5" t="s">
        <v>1132</v>
      </c>
      <c r="B279" s="6">
        <v>43277</v>
      </c>
      <c r="C279" s="7"/>
      <c r="D279" s="7" t="s">
        <v>245</v>
      </c>
      <c r="E279" s="5">
        <v>308</v>
      </c>
      <c r="F279" s="5" t="s">
        <v>1120</v>
      </c>
      <c r="G279" s="5" t="s">
        <v>1133</v>
      </c>
      <c r="H279" s="22" t="s">
        <v>14</v>
      </c>
      <c r="I279" s="14" t="s">
        <v>36</v>
      </c>
      <c r="J279" s="5">
        <v>4252</v>
      </c>
      <c r="K279" s="34" t="s">
        <v>1134</v>
      </c>
      <c r="L279" s="12" t="s">
        <v>1135</v>
      </c>
      <c r="M279" s="17"/>
      <c r="N279" s="17"/>
      <c r="O279" s="17"/>
      <c r="P279" s="17"/>
      <c r="Q279" s="17"/>
      <c r="R279" s="17"/>
      <c r="S279" s="17"/>
      <c r="T279" s="17"/>
      <c r="U279" s="17"/>
      <c r="V279" s="17"/>
      <c r="W279" s="17"/>
      <c r="X279" s="17"/>
      <c r="Y279" s="17"/>
      <c r="Z279" s="17"/>
      <c r="AA279" s="17"/>
      <c r="AB279" s="17"/>
    </row>
    <row r="280" spans="1:28" ht="14.4">
      <c r="A280" s="5" t="s">
        <v>1132</v>
      </c>
      <c r="B280" s="6">
        <v>43277</v>
      </c>
      <c r="C280" s="7"/>
      <c r="D280" s="7" t="s">
        <v>249</v>
      </c>
      <c r="E280" s="5">
        <v>308</v>
      </c>
      <c r="F280" s="5" t="s">
        <v>1120</v>
      </c>
      <c r="G280" s="5" t="s">
        <v>1136</v>
      </c>
      <c r="H280" s="5" t="s">
        <v>14</v>
      </c>
      <c r="I280" s="5" t="s">
        <v>25</v>
      </c>
      <c r="J280" s="5">
        <v>4294</v>
      </c>
      <c r="K280" s="34" t="s">
        <v>1137</v>
      </c>
      <c r="L280" s="12" t="s">
        <v>1138</v>
      </c>
      <c r="M280" s="17"/>
      <c r="N280" s="17"/>
      <c r="O280" s="17"/>
      <c r="P280" s="17"/>
      <c r="Q280" s="17"/>
      <c r="R280" s="17"/>
      <c r="S280" s="17"/>
      <c r="T280" s="17"/>
      <c r="U280" s="17"/>
      <c r="V280" s="17"/>
      <c r="W280" s="17"/>
      <c r="X280" s="17"/>
      <c r="Y280" s="17"/>
      <c r="Z280" s="17"/>
      <c r="AA280" s="17"/>
      <c r="AB280" s="17"/>
    </row>
    <row r="281" spans="1:28" ht="14.4">
      <c r="A281" s="8" t="s">
        <v>1139</v>
      </c>
      <c r="B281" s="31">
        <v>43277</v>
      </c>
      <c r="C281" s="32"/>
      <c r="D281" s="32" t="s">
        <v>254</v>
      </c>
      <c r="E281" s="8">
        <v>308</v>
      </c>
      <c r="F281" s="8" t="s">
        <v>1120</v>
      </c>
      <c r="G281" s="8"/>
      <c r="H281" s="8"/>
      <c r="I281" s="8"/>
      <c r="J281" s="8"/>
      <c r="K281" s="34" t="s">
        <v>1140</v>
      </c>
      <c r="L281" s="34"/>
      <c r="M281" s="35"/>
      <c r="N281" s="17"/>
      <c r="O281" s="17"/>
      <c r="P281" s="17"/>
      <c r="Q281" s="17"/>
      <c r="R281" s="17"/>
      <c r="S281" s="17"/>
      <c r="T281" s="17"/>
      <c r="U281" s="17"/>
      <c r="V281" s="17"/>
      <c r="W281" s="17"/>
      <c r="X281" s="17"/>
      <c r="Y281" s="17"/>
      <c r="Z281" s="17"/>
      <c r="AA281" s="17"/>
      <c r="AB281" s="17"/>
    </row>
    <row r="282" spans="1:28" ht="14.4">
      <c r="A282" s="8" t="s">
        <v>680</v>
      </c>
      <c r="B282" s="55">
        <v>43278</v>
      </c>
      <c r="C282" s="32"/>
      <c r="D282" s="32" t="s">
        <v>220</v>
      </c>
      <c r="E282" s="8" t="s">
        <v>114</v>
      </c>
      <c r="F282" s="58" t="s">
        <v>136</v>
      </c>
      <c r="G282" s="8"/>
      <c r="H282" s="8"/>
      <c r="I282" s="64"/>
      <c r="J282" s="8"/>
      <c r="K282" s="65" t="s">
        <v>681</v>
      </c>
      <c r="L282" s="34"/>
      <c r="M282" s="35"/>
      <c r="N282" s="17"/>
      <c r="O282" s="17"/>
      <c r="P282" s="17"/>
      <c r="Q282" s="17"/>
      <c r="R282" s="17"/>
      <c r="S282" s="17"/>
      <c r="T282" s="17"/>
      <c r="U282" s="17"/>
      <c r="V282" s="17"/>
      <c r="W282" s="17"/>
      <c r="X282" s="17"/>
      <c r="Y282" s="17"/>
      <c r="Z282" s="17"/>
      <c r="AA282" s="17"/>
      <c r="AB282" s="17"/>
    </row>
    <row r="283" spans="1:28" ht="14.4">
      <c r="A283" s="8" t="s">
        <v>728</v>
      </c>
      <c r="B283" s="31">
        <v>43278</v>
      </c>
      <c r="C283" s="32"/>
      <c r="D283" s="32" t="s">
        <v>254</v>
      </c>
      <c r="E283" s="8" t="s">
        <v>114</v>
      </c>
      <c r="F283" s="8" t="s">
        <v>349</v>
      </c>
      <c r="G283" s="8"/>
      <c r="H283" s="8"/>
      <c r="I283" s="8"/>
      <c r="J283" s="8"/>
      <c r="K283" s="34" t="s">
        <v>729</v>
      </c>
      <c r="L283" s="34"/>
      <c r="M283" s="35"/>
      <c r="N283" s="17"/>
      <c r="O283" s="17"/>
      <c r="P283" s="17"/>
      <c r="Q283" s="17"/>
      <c r="R283" s="17"/>
      <c r="S283" s="17"/>
      <c r="T283" s="17"/>
      <c r="U283" s="17"/>
      <c r="V283" s="17"/>
      <c r="W283" s="17"/>
      <c r="X283" s="17"/>
      <c r="Y283" s="17"/>
      <c r="Z283" s="17"/>
      <c r="AA283" s="17"/>
      <c r="AB283" s="17"/>
    </row>
    <row r="284" spans="1:28" ht="14.4">
      <c r="A284" s="8" t="s">
        <v>767</v>
      </c>
      <c r="B284" s="31">
        <v>43276</v>
      </c>
      <c r="C284" s="32"/>
      <c r="D284" s="32" t="s">
        <v>241</v>
      </c>
      <c r="E284" s="8">
        <v>308</v>
      </c>
      <c r="F284" s="8" t="s">
        <v>733</v>
      </c>
      <c r="G284" s="8"/>
      <c r="H284" s="64"/>
      <c r="I284" s="64"/>
      <c r="J284" s="8"/>
      <c r="K284" s="34" t="s">
        <v>768</v>
      </c>
      <c r="L284" s="34"/>
      <c r="M284" s="35"/>
      <c r="N284" s="35"/>
      <c r="O284" s="35"/>
      <c r="P284" s="35"/>
      <c r="Q284" s="35"/>
      <c r="R284" s="35"/>
      <c r="S284" s="35"/>
      <c r="T284" s="35"/>
      <c r="U284" s="35"/>
      <c r="V284" s="35"/>
      <c r="W284" s="35"/>
      <c r="X284" s="35"/>
      <c r="Y284" s="35"/>
      <c r="Z284" s="35"/>
      <c r="AA284" s="35"/>
      <c r="AB284" s="35"/>
    </row>
    <row r="285" spans="1:28" ht="14.4">
      <c r="A285" s="5" t="s">
        <v>1141</v>
      </c>
      <c r="B285" s="6">
        <v>43276</v>
      </c>
      <c r="C285" s="7"/>
      <c r="D285" s="7" t="s">
        <v>128</v>
      </c>
      <c r="E285" s="5">
        <v>372</v>
      </c>
      <c r="F285" s="21" t="s">
        <v>1142</v>
      </c>
      <c r="G285" s="5" t="s">
        <v>1146</v>
      </c>
      <c r="H285" s="5" t="s">
        <v>14</v>
      </c>
      <c r="I285" s="5" t="s">
        <v>36</v>
      </c>
      <c r="J285" s="5">
        <v>3978</v>
      </c>
      <c r="K285" s="34" t="s">
        <v>1147</v>
      </c>
      <c r="L285" s="12" t="s">
        <v>1148</v>
      </c>
      <c r="M285" s="17"/>
      <c r="N285" s="17"/>
      <c r="O285" s="17"/>
      <c r="P285" s="17"/>
      <c r="Q285" s="17"/>
      <c r="R285" s="17"/>
      <c r="S285" s="17"/>
      <c r="T285" s="17"/>
      <c r="U285" s="17"/>
      <c r="V285" s="17"/>
      <c r="W285" s="17"/>
      <c r="X285" s="17"/>
      <c r="Y285" s="17"/>
      <c r="Z285" s="17"/>
      <c r="AA285" s="17"/>
      <c r="AB285" s="17"/>
    </row>
    <row r="286" spans="1:28" ht="14.4">
      <c r="A286" s="5" t="s">
        <v>1141</v>
      </c>
      <c r="B286" s="6">
        <v>43276</v>
      </c>
      <c r="C286" s="7"/>
      <c r="D286" s="7" t="s">
        <v>21</v>
      </c>
      <c r="E286" s="5">
        <v>372</v>
      </c>
      <c r="F286" s="21" t="s">
        <v>1142</v>
      </c>
      <c r="G286" s="5" t="s">
        <v>1143</v>
      </c>
      <c r="H286" s="5" t="s">
        <v>87</v>
      </c>
      <c r="I286" s="5" t="s">
        <v>36</v>
      </c>
      <c r="J286" s="5">
        <v>3901</v>
      </c>
      <c r="K286" s="34" t="s">
        <v>1144</v>
      </c>
      <c r="L286" s="12" t="s">
        <v>1145</v>
      </c>
      <c r="M286" s="17"/>
      <c r="N286" s="17"/>
      <c r="O286" s="17"/>
      <c r="P286" s="17"/>
      <c r="Q286" s="17"/>
      <c r="R286" s="17"/>
      <c r="S286" s="17"/>
      <c r="T286" s="17"/>
      <c r="U286" s="17"/>
      <c r="V286" s="17"/>
      <c r="W286" s="17"/>
      <c r="X286" s="17"/>
      <c r="Y286" s="17"/>
      <c r="Z286" s="17"/>
      <c r="AA286" s="17"/>
      <c r="AB286" s="17"/>
    </row>
    <row r="287" spans="1:28" ht="14.4">
      <c r="A287" s="5" t="s">
        <v>1141</v>
      </c>
      <c r="B287" s="6">
        <v>43276</v>
      </c>
      <c r="C287" s="7"/>
      <c r="D287" s="7" t="s">
        <v>79</v>
      </c>
      <c r="E287" s="5">
        <v>372</v>
      </c>
      <c r="F287" s="21" t="s">
        <v>1142</v>
      </c>
      <c r="G287" s="5" t="s">
        <v>691</v>
      </c>
      <c r="H287" s="5" t="s">
        <v>14</v>
      </c>
      <c r="I287" s="5" t="s">
        <v>25</v>
      </c>
      <c r="J287" s="5">
        <v>4135</v>
      </c>
      <c r="K287" s="34" t="s">
        <v>1149</v>
      </c>
      <c r="L287" s="12" t="s">
        <v>1150</v>
      </c>
      <c r="M287" s="17"/>
      <c r="N287" s="17"/>
      <c r="O287" s="17"/>
      <c r="P287" s="17"/>
      <c r="Q287" s="17"/>
      <c r="R287" s="17"/>
      <c r="S287" s="17"/>
      <c r="T287" s="17"/>
      <c r="U287" s="17"/>
      <c r="V287" s="17"/>
      <c r="W287" s="17"/>
      <c r="X287" s="17"/>
      <c r="Y287" s="17"/>
      <c r="Z287" s="17"/>
      <c r="AA287" s="17"/>
      <c r="AB287" s="17"/>
    </row>
    <row r="288" spans="1:28" ht="14.4">
      <c r="A288" s="5" t="s">
        <v>1141</v>
      </c>
      <c r="B288" s="6">
        <v>43276</v>
      </c>
      <c r="C288" s="7"/>
      <c r="D288" s="7" t="s">
        <v>99</v>
      </c>
      <c r="E288" s="5">
        <v>372</v>
      </c>
      <c r="F288" s="21" t="s">
        <v>1142</v>
      </c>
      <c r="G288" s="5" t="s">
        <v>1151</v>
      </c>
      <c r="H288" s="5" t="s">
        <v>14</v>
      </c>
      <c r="I288" s="5" t="s">
        <v>25</v>
      </c>
      <c r="J288" s="5">
        <v>4206</v>
      </c>
      <c r="K288" s="34" t="s">
        <v>1152</v>
      </c>
      <c r="L288" s="12" t="s">
        <v>1153</v>
      </c>
      <c r="M288" s="17"/>
      <c r="N288" s="17"/>
      <c r="O288" s="17"/>
      <c r="P288" s="17"/>
      <c r="Q288" s="17"/>
      <c r="R288" s="17"/>
      <c r="S288" s="17"/>
      <c r="T288" s="17"/>
      <c r="U288" s="17"/>
      <c r="V288" s="17"/>
      <c r="W288" s="17"/>
      <c r="X288" s="17"/>
      <c r="Y288" s="17"/>
      <c r="Z288" s="17"/>
      <c r="AA288" s="17"/>
      <c r="AB288" s="17"/>
    </row>
    <row r="289" spans="1:28" ht="14.4">
      <c r="A289" s="5" t="s">
        <v>1154</v>
      </c>
      <c r="B289" s="6">
        <v>43276</v>
      </c>
      <c r="C289" s="7"/>
      <c r="D289" s="7" t="s">
        <v>199</v>
      </c>
      <c r="E289" s="5">
        <v>372</v>
      </c>
      <c r="F289" s="5" t="s">
        <v>1155</v>
      </c>
      <c r="G289" s="5" t="s">
        <v>24</v>
      </c>
      <c r="H289" s="5" t="s">
        <v>14</v>
      </c>
      <c r="I289" s="5" t="s">
        <v>25</v>
      </c>
      <c r="J289" s="5">
        <v>3892</v>
      </c>
      <c r="K289" s="34" t="s">
        <v>1156</v>
      </c>
      <c r="L289" s="12" t="s">
        <v>1157</v>
      </c>
      <c r="M289" s="17"/>
      <c r="N289" s="17"/>
      <c r="O289" s="17"/>
      <c r="P289" s="17"/>
      <c r="Q289" s="17"/>
      <c r="R289" s="17"/>
      <c r="S289" s="17"/>
      <c r="T289" s="17"/>
      <c r="U289" s="17"/>
      <c r="V289" s="17"/>
      <c r="W289" s="17"/>
      <c r="X289" s="17"/>
      <c r="Y289" s="17"/>
      <c r="Z289" s="17"/>
      <c r="AA289" s="17"/>
      <c r="AB289" s="17"/>
    </row>
    <row r="290" spans="1:28" ht="14.4">
      <c r="A290" s="5" t="s">
        <v>1154</v>
      </c>
      <c r="B290" s="6">
        <v>43276</v>
      </c>
      <c r="C290" s="7"/>
      <c r="D290" s="7" t="s">
        <v>206</v>
      </c>
      <c r="E290" s="5">
        <v>372</v>
      </c>
      <c r="F290" s="5" t="s">
        <v>1155</v>
      </c>
      <c r="G290" s="5" t="s">
        <v>1158</v>
      </c>
      <c r="H290" s="37" t="s">
        <v>87</v>
      </c>
      <c r="I290" s="5" t="s">
        <v>36</v>
      </c>
      <c r="J290" s="5">
        <v>3965</v>
      </c>
      <c r="K290" s="34" t="s">
        <v>1159</v>
      </c>
      <c r="L290" s="12" t="s">
        <v>1160</v>
      </c>
      <c r="M290" s="17"/>
      <c r="N290" s="17"/>
      <c r="O290" s="17"/>
      <c r="P290" s="17"/>
      <c r="Q290" s="17"/>
      <c r="R290" s="17"/>
      <c r="S290" s="17"/>
      <c r="T290" s="17"/>
      <c r="U290" s="17"/>
      <c r="V290" s="17"/>
      <c r="W290" s="17"/>
      <c r="X290" s="17"/>
      <c r="Y290" s="17"/>
      <c r="Z290" s="17"/>
      <c r="AA290" s="17"/>
      <c r="AB290" s="17"/>
    </row>
    <row r="291" spans="1:28" ht="14.4">
      <c r="A291" s="5" t="s">
        <v>1154</v>
      </c>
      <c r="B291" s="6">
        <v>43276</v>
      </c>
      <c r="C291" s="7"/>
      <c r="D291" s="7" t="s">
        <v>213</v>
      </c>
      <c r="E291" s="5">
        <v>372</v>
      </c>
      <c r="F291" s="5" t="s">
        <v>1155</v>
      </c>
      <c r="G291" s="5" t="s">
        <v>1161</v>
      </c>
      <c r="H291" s="5" t="s">
        <v>14</v>
      </c>
      <c r="I291" s="5" t="s">
        <v>25</v>
      </c>
      <c r="J291" s="5">
        <v>4049</v>
      </c>
      <c r="K291" s="34" t="s">
        <v>1162</v>
      </c>
      <c r="L291" s="12" t="s">
        <v>1163</v>
      </c>
      <c r="M291" s="17"/>
      <c r="N291" s="17"/>
      <c r="O291" s="17"/>
      <c r="P291" s="17"/>
      <c r="Q291" s="17"/>
      <c r="R291" s="17"/>
      <c r="S291" s="17"/>
      <c r="T291" s="17"/>
      <c r="U291" s="17"/>
      <c r="V291" s="17"/>
      <c r="W291" s="17"/>
      <c r="X291" s="17"/>
      <c r="Y291" s="17"/>
      <c r="Z291" s="17"/>
      <c r="AA291" s="17"/>
      <c r="AB291" s="17"/>
    </row>
    <row r="292" spans="1:28" ht="14.4">
      <c r="A292" s="5" t="s">
        <v>1154</v>
      </c>
      <c r="B292" s="6">
        <v>43276</v>
      </c>
      <c r="C292" s="7"/>
      <c r="D292" s="7" t="s">
        <v>220</v>
      </c>
      <c r="E292" s="5">
        <v>372</v>
      </c>
      <c r="F292" s="5" t="s">
        <v>1155</v>
      </c>
      <c r="G292" s="36" t="s">
        <v>1142</v>
      </c>
      <c r="H292" s="37" t="s">
        <v>14</v>
      </c>
      <c r="I292" s="5" t="s">
        <v>36</v>
      </c>
      <c r="J292" s="5">
        <v>4079</v>
      </c>
      <c r="K292" s="34" t="s">
        <v>1164</v>
      </c>
      <c r="L292" s="12" t="s">
        <v>1165</v>
      </c>
      <c r="M292" s="17"/>
      <c r="N292" s="17"/>
      <c r="O292" s="17"/>
      <c r="P292" s="17"/>
      <c r="Q292" s="17"/>
      <c r="R292" s="17"/>
      <c r="S292" s="17"/>
      <c r="T292" s="17"/>
      <c r="U292" s="17"/>
      <c r="V292" s="17"/>
      <c r="W292" s="17"/>
      <c r="X292" s="17"/>
      <c r="Y292" s="17"/>
      <c r="Z292" s="17"/>
      <c r="AA292" s="17"/>
      <c r="AB292" s="17"/>
    </row>
    <row r="293" spans="1:28" ht="14.4">
      <c r="A293" s="5" t="s">
        <v>1166</v>
      </c>
      <c r="B293" s="6">
        <v>43276</v>
      </c>
      <c r="C293" s="7"/>
      <c r="D293" s="7" t="s">
        <v>229</v>
      </c>
      <c r="E293" s="5">
        <v>372</v>
      </c>
      <c r="F293" s="21" t="s">
        <v>1142</v>
      </c>
      <c r="G293" s="5" t="s">
        <v>1155</v>
      </c>
      <c r="H293" s="5" t="s">
        <v>87</v>
      </c>
      <c r="I293" s="5" t="s">
        <v>25</v>
      </c>
      <c r="J293" s="5">
        <v>3914</v>
      </c>
      <c r="K293" s="34" t="s">
        <v>1167</v>
      </c>
      <c r="L293" s="12" t="s">
        <v>1168</v>
      </c>
      <c r="M293" s="17"/>
      <c r="N293" s="17"/>
      <c r="O293" s="17"/>
      <c r="P293" s="17"/>
      <c r="Q293" s="17"/>
      <c r="R293" s="17"/>
      <c r="S293" s="17"/>
      <c r="T293" s="17"/>
      <c r="U293" s="17"/>
      <c r="V293" s="17"/>
      <c r="W293" s="17"/>
      <c r="X293" s="17"/>
      <c r="Y293" s="17"/>
      <c r="Z293" s="17"/>
      <c r="AA293" s="17"/>
      <c r="AB293" s="17"/>
    </row>
    <row r="294" spans="1:28" ht="14.4">
      <c r="A294" s="5" t="s">
        <v>1166</v>
      </c>
      <c r="B294" s="6">
        <v>43276</v>
      </c>
      <c r="C294" s="7"/>
      <c r="D294" s="7" t="s">
        <v>233</v>
      </c>
      <c r="E294" s="5">
        <v>372</v>
      </c>
      <c r="F294" s="21" t="s">
        <v>1142</v>
      </c>
      <c r="G294" s="5" t="s">
        <v>1169</v>
      </c>
      <c r="H294" s="18" t="s">
        <v>132</v>
      </c>
      <c r="I294" s="5" t="s">
        <v>36</v>
      </c>
      <c r="J294" s="5">
        <v>3996</v>
      </c>
      <c r="K294" s="8" t="s">
        <v>1170</v>
      </c>
      <c r="L294" s="20" t="s">
        <v>293</v>
      </c>
      <c r="M294" s="17"/>
      <c r="N294" s="17"/>
      <c r="O294" s="17"/>
      <c r="P294" s="17"/>
      <c r="Q294" s="17"/>
      <c r="R294" s="17"/>
      <c r="S294" s="17"/>
      <c r="T294" s="17"/>
      <c r="U294" s="17"/>
      <c r="V294" s="17"/>
      <c r="W294" s="17"/>
      <c r="X294" s="17"/>
      <c r="Y294" s="17"/>
      <c r="Z294" s="17"/>
      <c r="AA294" s="17"/>
      <c r="AB294" s="17"/>
    </row>
    <row r="295" spans="1:28" ht="14.4">
      <c r="A295" s="5" t="s">
        <v>1166</v>
      </c>
      <c r="B295" s="6">
        <v>43276</v>
      </c>
      <c r="C295" s="7"/>
      <c r="D295" s="7" t="s">
        <v>237</v>
      </c>
      <c r="E295" s="5">
        <v>372</v>
      </c>
      <c r="F295" s="21" t="s">
        <v>1142</v>
      </c>
      <c r="G295" s="5" t="s">
        <v>1171</v>
      </c>
      <c r="H295" s="5" t="s">
        <v>87</v>
      </c>
      <c r="I295" s="5" t="s">
        <v>78</v>
      </c>
      <c r="J295" s="5">
        <v>4142</v>
      </c>
      <c r="K295" s="34" t="s">
        <v>1172</v>
      </c>
      <c r="L295" s="12" t="s">
        <v>1173</v>
      </c>
      <c r="M295" s="17"/>
      <c r="N295" s="17"/>
      <c r="O295" s="17"/>
      <c r="P295" s="17"/>
      <c r="Q295" s="17"/>
      <c r="R295" s="17"/>
      <c r="S295" s="17"/>
      <c r="T295" s="17"/>
      <c r="U295" s="17"/>
      <c r="V295" s="17"/>
      <c r="W295" s="17"/>
      <c r="X295" s="17"/>
      <c r="Y295" s="17"/>
      <c r="Z295" s="17"/>
      <c r="AA295" s="17"/>
      <c r="AB295" s="17"/>
    </row>
    <row r="296" spans="1:28" ht="14.4">
      <c r="A296" s="5" t="s">
        <v>1178</v>
      </c>
      <c r="B296" s="6">
        <v>43277</v>
      </c>
      <c r="C296" s="7"/>
      <c r="D296" s="7" t="s">
        <v>128</v>
      </c>
      <c r="E296" s="5">
        <v>372</v>
      </c>
      <c r="F296" s="5" t="s">
        <v>901</v>
      </c>
      <c r="G296" s="5" t="s">
        <v>124</v>
      </c>
      <c r="H296" s="5" t="s">
        <v>87</v>
      </c>
      <c r="I296" s="5" t="s">
        <v>25</v>
      </c>
      <c r="J296" s="5">
        <v>4203</v>
      </c>
      <c r="K296" s="34" t="s">
        <v>1184</v>
      </c>
      <c r="L296" s="12" t="s">
        <v>1185</v>
      </c>
      <c r="M296" s="17"/>
      <c r="N296" s="17"/>
      <c r="O296" s="17"/>
      <c r="P296" s="17"/>
      <c r="Q296" s="17"/>
      <c r="R296" s="17"/>
      <c r="S296" s="17"/>
      <c r="T296" s="17"/>
      <c r="U296" s="17"/>
      <c r="V296" s="17"/>
      <c r="W296" s="17"/>
      <c r="X296" s="17"/>
      <c r="Y296" s="17"/>
      <c r="Z296" s="17"/>
      <c r="AA296" s="17"/>
      <c r="AB296" s="17"/>
    </row>
    <row r="297" spans="1:28" ht="14.4">
      <c r="A297" s="5" t="s">
        <v>1178</v>
      </c>
      <c r="B297" s="6">
        <v>43277</v>
      </c>
      <c r="C297" s="7"/>
      <c r="D297" s="7" t="s">
        <v>21</v>
      </c>
      <c r="E297" s="5">
        <v>372</v>
      </c>
      <c r="F297" s="5" t="s">
        <v>901</v>
      </c>
      <c r="G297" s="5" t="s">
        <v>901</v>
      </c>
      <c r="H297" s="5" t="s">
        <v>14</v>
      </c>
      <c r="I297" s="5" t="s">
        <v>25</v>
      </c>
      <c r="J297" s="5">
        <v>3917</v>
      </c>
      <c r="K297" s="34" t="s">
        <v>1179</v>
      </c>
      <c r="L297" s="12" t="s">
        <v>1180</v>
      </c>
      <c r="M297" s="17"/>
      <c r="N297" s="17"/>
      <c r="O297" s="17"/>
      <c r="P297" s="17"/>
      <c r="Q297" s="17"/>
      <c r="R297" s="17"/>
      <c r="S297" s="17"/>
      <c r="T297" s="17"/>
      <c r="U297" s="17"/>
      <c r="V297" s="17"/>
      <c r="W297" s="17"/>
      <c r="X297" s="17"/>
      <c r="Y297" s="17"/>
      <c r="Z297" s="17"/>
      <c r="AA297" s="17"/>
      <c r="AB297" s="17"/>
    </row>
    <row r="298" spans="1:28" ht="14.4">
      <c r="A298" s="5" t="s">
        <v>1178</v>
      </c>
      <c r="B298" s="6">
        <v>43277</v>
      </c>
      <c r="C298" s="7"/>
      <c r="D298" s="7" t="s">
        <v>79</v>
      </c>
      <c r="E298" s="5">
        <v>372</v>
      </c>
      <c r="F298" s="5" t="s">
        <v>901</v>
      </c>
      <c r="G298" s="5" t="s">
        <v>1181</v>
      </c>
      <c r="H298" s="37" t="s">
        <v>14</v>
      </c>
      <c r="I298" s="5" t="s">
        <v>25</v>
      </c>
      <c r="J298" s="5">
        <v>3932</v>
      </c>
      <c r="K298" s="34" t="s">
        <v>1182</v>
      </c>
      <c r="L298" s="12" t="s">
        <v>1183</v>
      </c>
      <c r="M298" s="17"/>
      <c r="N298" s="17"/>
      <c r="O298" s="17"/>
      <c r="P298" s="17"/>
      <c r="Q298" s="17"/>
      <c r="R298" s="17"/>
      <c r="S298" s="17"/>
      <c r="T298" s="17"/>
      <c r="U298" s="17"/>
      <c r="V298" s="17"/>
      <c r="W298" s="17"/>
      <c r="X298" s="17"/>
      <c r="Y298" s="17"/>
      <c r="Z298" s="17"/>
      <c r="AA298" s="17"/>
      <c r="AB298" s="17"/>
    </row>
    <row r="299" spans="1:28" ht="14.4">
      <c r="A299" s="5" t="s">
        <v>1178</v>
      </c>
      <c r="B299" s="6">
        <v>43277</v>
      </c>
      <c r="C299" s="7"/>
      <c r="D299" s="7" t="s">
        <v>99</v>
      </c>
      <c r="E299" s="5">
        <v>372</v>
      </c>
      <c r="F299" s="5" t="s">
        <v>901</v>
      </c>
      <c r="G299" s="5" t="s">
        <v>1186</v>
      </c>
      <c r="H299" s="5" t="s">
        <v>14</v>
      </c>
      <c r="I299" s="5" t="s">
        <v>25</v>
      </c>
      <c r="J299" s="5">
        <v>4218</v>
      </c>
      <c r="K299" s="34" t="s">
        <v>1187</v>
      </c>
      <c r="L299" s="12" t="s">
        <v>1188</v>
      </c>
      <c r="M299" s="17"/>
      <c r="N299" s="17"/>
      <c r="O299" s="17"/>
      <c r="P299" s="17"/>
      <c r="Q299" s="17"/>
      <c r="R299" s="17"/>
      <c r="S299" s="17"/>
      <c r="T299" s="17"/>
      <c r="U299" s="17"/>
      <c r="V299" s="17"/>
      <c r="W299" s="17"/>
      <c r="X299" s="17"/>
      <c r="Y299" s="17"/>
      <c r="Z299" s="17"/>
      <c r="AA299" s="17"/>
      <c r="AB299" s="17"/>
    </row>
    <row r="300" spans="1:28" ht="14.4">
      <c r="A300" s="5" t="s">
        <v>1189</v>
      </c>
      <c r="B300" s="6">
        <v>43277</v>
      </c>
      <c r="C300" s="7"/>
      <c r="D300" s="7" t="s">
        <v>199</v>
      </c>
      <c r="E300" s="5">
        <v>372</v>
      </c>
      <c r="F300" s="5" t="s">
        <v>901</v>
      </c>
      <c r="G300" s="82" t="s">
        <v>1190</v>
      </c>
      <c r="H300" s="5" t="s">
        <v>87</v>
      </c>
      <c r="I300" s="5" t="s">
        <v>25</v>
      </c>
      <c r="J300" s="5">
        <v>3902</v>
      </c>
      <c r="K300" s="34" t="s">
        <v>1191</v>
      </c>
      <c r="L300" s="12" t="s">
        <v>1192</v>
      </c>
      <c r="M300" s="17"/>
      <c r="N300" s="17"/>
      <c r="O300" s="17"/>
      <c r="P300" s="17"/>
      <c r="Q300" s="17"/>
      <c r="R300" s="17"/>
      <c r="S300" s="17"/>
      <c r="T300" s="17"/>
      <c r="U300" s="17"/>
      <c r="V300" s="17"/>
      <c r="W300" s="17"/>
      <c r="X300" s="17"/>
      <c r="Y300" s="17"/>
      <c r="Z300" s="17"/>
      <c r="AA300" s="17"/>
      <c r="AB300" s="17"/>
    </row>
    <row r="301" spans="1:28" ht="14.4">
      <c r="A301" s="5" t="s">
        <v>1189</v>
      </c>
      <c r="B301" s="6">
        <v>43277</v>
      </c>
      <c r="C301" s="7"/>
      <c r="D301" s="7" t="s">
        <v>206</v>
      </c>
      <c r="E301" s="5">
        <v>372</v>
      </c>
      <c r="F301" s="5" t="s">
        <v>901</v>
      </c>
      <c r="G301" s="5" t="s">
        <v>1193</v>
      </c>
      <c r="H301" s="5" t="s">
        <v>14</v>
      </c>
      <c r="I301" s="5" t="s">
        <v>36</v>
      </c>
      <c r="J301" s="5">
        <v>3919</v>
      </c>
      <c r="K301" s="34" t="s">
        <v>1194</v>
      </c>
      <c r="L301" s="12" t="s">
        <v>1195</v>
      </c>
      <c r="M301" s="17"/>
      <c r="N301" s="17"/>
      <c r="O301" s="17"/>
      <c r="P301" s="17"/>
      <c r="Q301" s="17"/>
      <c r="R301" s="17"/>
      <c r="S301" s="17"/>
      <c r="T301" s="17"/>
      <c r="U301" s="17"/>
      <c r="V301" s="17"/>
      <c r="W301" s="17"/>
      <c r="X301" s="17"/>
      <c r="Y301" s="17"/>
      <c r="Z301" s="17"/>
      <c r="AA301" s="17"/>
      <c r="AB301" s="17"/>
    </row>
    <row r="302" spans="1:28" ht="14.4">
      <c r="A302" s="5" t="s">
        <v>1189</v>
      </c>
      <c r="B302" s="6">
        <v>43277</v>
      </c>
      <c r="C302" s="7"/>
      <c r="D302" s="7" t="s">
        <v>213</v>
      </c>
      <c r="E302" s="5">
        <v>372</v>
      </c>
      <c r="F302" s="5" t="s">
        <v>901</v>
      </c>
      <c r="G302" s="5" t="s">
        <v>1198</v>
      </c>
      <c r="H302" s="5" t="s">
        <v>87</v>
      </c>
      <c r="I302" s="5" t="s">
        <v>25</v>
      </c>
      <c r="J302" s="5">
        <v>3973</v>
      </c>
      <c r="K302" s="34" t="s">
        <v>1199</v>
      </c>
      <c r="L302" s="12" t="s">
        <v>1200</v>
      </c>
      <c r="M302" s="17"/>
      <c r="N302" s="17"/>
      <c r="O302" s="17"/>
      <c r="P302" s="17"/>
      <c r="Q302" s="17"/>
      <c r="R302" s="17"/>
      <c r="S302" s="17"/>
      <c r="T302" s="17"/>
      <c r="U302" s="17"/>
      <c r="V302" s="17"/>
      <c r="W302" s="17"/>
      <c r="X302" s="17"/>
      <c r="Y302" s="17"/>
      <c r="Z302" s="17"/>
      <c r="AA302" s="17"/>
      <c r="AB302" s="17"/>
    </row>
    <row r="303" spans="1:28" ht="14.4">
      <c r="A303" s="5" t="s">
        <v>1189</v>
      </c>
      <c r="B303" s="6">
        <v>43277</v>
      </c>
      <c r="C303" s="7"/>
      <c r="D303" s="7" t="s">
        <v>220</v>
      </c>
      <c r="E303" s="5">
        <v>372</v>
      </c>
      <c r="F303" s="5" t="s">
        <v>901</v>
      </c>
      <c r="G303" s="5" t="s">
        <v>1181</v>
      </c>
      <c r="H303" s="37" t="s">
        <v>14</v>
      </c>
      <c r="I303" s="5" t="s">
        <v>25</v>
      </c>
      <c r="J303" s="5">
        <v>3922</v>
      </c>
      <c r="K303" s="34" t="s">
        <v>1196</v>
      </c>
      <c r="L303" s="12" t="s">
        <v>1197</v>
      </c>
      <c r="M303" s="17"/>
      <c r="N303" s="17"/>
      <c r="O303" s="17"/>
      <c r="P303" s="17"/>
      <c r="Q303" s="17"/>
      <c r="R303" s="17"/>
      <c r="S303" s="17"/>
      <c r="T303" s="17"/>
      <c r="U303" s="17"/>
      <c r="V303" s="17"/>
      <c r="W303" s="17"/>
      <c r="X303" s="17"/>
      <c r="Y303" s="17"/>
      <c r="Z303" s="17"/>
      <c r="AA303" s="17"/>
      <c r="AB303" s="17"/>
    </row>
    <row r="304" spans="1:28" ht="14.4">
      <c r="A304" s="5" t="s">
        <v>1201</v>
      </c>
      <c r="B304" s="6">
        <v>43277</v>
      </c>
      <c r="C304" s="7"/>
      <c r="D304" s="7" t="s">
        <v>229</v>
      </c>
      <c r="E304" s="5">
        <v>372</v>
      </c>
      <c r="F304" s="5" t="s">
        <v>901</v>
      </c>
      <c r="G304" s="5" t="s">
        <v>1207</v>
      </c>
      <c r="H304" s="5" t="s">
        <v>14</v>
      </c>
      <c r="I304" s="5" t="s">
        <v>36</v>
      </c>
      <c r="J304" s="5">
        <v>4237</v>
      </c>
      <c r="K304" s="34" t="s">
        <v>1208</v>
      </c>
      <c r="L304" s="12" t="s">
        <v>1209</v>
      </c>
      <c r="M304" s="17"/>
      <c r="N304" s="17"/>
      <c r="O304" s="17"/>
      <c r="P304" s="17"/>
      <c r="Q304" s="17"/>
      <c r="R304" s="17"/>
      <c r="S304" s="17"/>
      <c r="T304" s="17"/>
      <c r="U304" s="17"/>
      <c r="V304" s="17"/>
      <c r="W304" s="17"/>
      <c r="X304" s="17"/>
      <c r="Y304" s="17"/>
      <c r="Z304" s="17"/>
      <c r="AA304" s="17"/>
      <c r="AB304" s="17"/>
    </row>
    <row r="305" spans="1:28" ht="14.4">
      <c r="A305" s="5" t="s">
        <v>1201</v>
      </c>
      <c r="B305" s="6">
        <v>43277</v>
      </c>
      <c r="C305" s="7"/>
      <c r="D305" s="7" t="s">
        <v>233</v>
      </c>
      <c r="E305" s="5">
        <v>372</v>
      </c>
      <c r="F305" s="5" t="s">
        <v>901</v>
      </c>
      <c r="G305" s="5" t="s">
        <v>1136</v>
      </c>
      <c r="H305" s="5" t="s">
        <v>87</v>
      </c>
      <c r="I305" s="5" t="s">
        <v>25</v>
      </c>
      <c r="J305" s="5">
        <v>3934</v>
      </c>
      <c r="K305" s="34" t="s">
        <v>1202</v>
      </c>
      <c r="L305" s="12" t="s">
        <v>1203</v>
      </c>
      <c r="M305" s="17"/>
      <c r="N305" s="17"/>
      <c r="O305" s="17"/>
      <c r="P305" s="17"/>
      <c r="Q305" s="17"/>
      <c r="R305" s="17"/>
      <c r="S305" s="17"/>
      <c r="T305" s="17"/>
      <c r="U305" s="17"/>
      <c r="V305" s="17"/>
      <c r="W305" s="17"/>
      <c r="X305" s="17"/>
      <c r="Y305" s="17"/>
      <c r="Z305" s="17"/>
      <c r="AA305" s="17"/>
      <c r="AB305" s="17"/>
    </row>
    <row r="306" spans="1:28" ht="14.4">
      <c r="A306" s="5" t="s">
        <v>1201</v>
      </c>
      <c r="B306" s="6">
        <v>43277</v>
      </c>
      <c r="C306" s="7"/>
      <c r="D306" s="7" t="s">
        <v>237</v>
      </c>
      <c r="E306" s="5">
        <v>372</v>
      </c>
      <c r="F306" s="5" t="s">
        <v>901</v>
      </c>
      <c r="G306" s="5" t="s">
        <v>1210</v>
      </c>
      <c r="H306" s="5" t="s">
        <v>14</v>
      </c>
      <c r="I306" s="5" t="s">
        <v>36</v>
      </c>
      <c r="J306" s="5">
        <v>4265</v>
      </c>
      <c r="K306" s="34" t="s">
        <v>1211</v>
      </c>
      <c r="L306" s="12" t="s">
        <v>1212</v>
      </c>
      <c r="M306" s="17"/>
      <c r="N306" s="17"/>
      <c r="O306" s="17"/>
      <c r="P306" s="17"/>
      <c r="Q306" s="17"/>
      <c r="R306" s="17"/>
      <c r="S306" s="17"/>
      <c r="T306" s="17"/>
      <c r="U306" s="17"/>
      <c r="V306" s="17"/>
      <c r="W306" s="17"/>
      <c r="X306" s="17"/>
      <c r="Y306" s="17"/>
      <c r="Z306" s="17"/>
      <c r="AA306" s="17"/>
      <c r="AB306" s="17"/>
    </row>
    <row r="307" spans="1:28" ht="14.4">
      <c r="A307" s="5" t="s">
        <v>1201</v>
      </c>
      <c r="B307" s="6">
        <v>43277</v>
      </c>
      <c r="C307" s="7"/>
      <c r="D307" s="7" t="s">
        <v>241</v>
      </c>
      <c r="E307" s="5">
        <v>372</v>
      </c>
      <c r="F307" s="5" t="s">
        <v>901</v>
      </c>
      <c r="G307" s="5" t="s">
        <v>1204</v>
      </c>
      <c r="H307" s="5" t="s">
        <v>87</v>
      </c>
      <c r="I307" s="5" t="s">
        <v>25</v>
      </c>
      <c r="J307" s="5">
        <v>3987</v>
      </c>
      <c r="K307" s="34" t="s">
        <v>1205</v>
      </c>
      <c r="L307" s="12" t="s">
        <v>1206</v>
      </c>
      <c r="M307" s="17"/>
      <c r="N307" s="17"/>
      <c r="O307" s="17"/>
      <c r="P307" s="17"/>
      <c r="Q307" s="17"/>
      <c r="R307" s="17"/>
      <c r="S307" s="17"/>
      <c r="T307" s="17"/>
      <c r="U307" s="17"/>
      <c r="V307" s="17"/>
      <c r="W307" s="17"/>
      <c r="X307" s="17"/>
      <c r="Y307" s="17"/>
      <c r="Z307" s="17"/>
      <c r="AA307" s="17"/>
      <c r="AB307" s="17"/>
    </row>
    <row r="308" spans="1:28" ht="14.4">
      <c r="A308" s="5" t="s">
        <v>1213</v>
      </c>
      <c r="B308" s="6">
        <v>43276</v>
      </c>
      <c r="C308" s="7"/>
      <c r="D308" s="7" t="s">
        <v>128</v>
      </c>
      <c r="E308" s="5">
        <v>382</v>
      </c>
      <c r="F308" s="5" t="s">
        <v>23</v>
      </c>
      <c r="G308" s="5" t="s">
        <v>1214</v>
      </c>
      <c r="H308" s="5" t="s">
        <v>14</v>
      </c>
      <c r="I308" s="5" t="s">
        <v>36</v>
      </c>
      <c r="J308" s="5">
        <v>4019</v>
      </c>
      <c r="K308" s="34" t="s">
        <v>1215</v>
      </c>
      <c r="L308" s="12" t="s">
        <v>1216</v>
      </c>
      <c r="M308" s="17"/>
      <c r="N308" s="17"/>
      <c r="O308" s="17"/>
      <c r="P308" s="17"/>
      <c r="Q308" s="17"/>
      <c r="R308" s="17"/>
      <c r="S308" s="17"/>
      <c r="T308" s="17"/>
      <c r="U308" s="17"/>
      <c r="V308" s="17"/>
      <c r="W308" s="17"/>
      <c r="X308" s="17"/>
      <c r="Y308" s="17"/>
      <c r="Z308" s="17"/>
      <c r="AA308" s="17"/>
      <c r="AB308" s="17"/>
    </row>
    <row r="309" spans="1:28" ht="14.4">
      <c r="A309" s="5" t="s">
        <v>1213</v>
      </c>
      <c r="B309" s="6">
        <v>43276</v>
      </c>
      <c r="C309" s="7"/>
      <c r="D309" s="7" t="s">
        <v>21</v>
      </c>
      <c r="E309" s="5">
        <v>382</v>
      </c>
      <c r="F309" s="5" t="s">
        <v>23</v>
      </c>
      <c r="G309" s="5" t="s">
        <v>1220</v>
      </c>
      <c r="H309" s="5" t="s">
        <v>14</v>
      </c>
      <c r="I309" s="5" t="s">
        <v>25</v>
      </c>
      <c r="J309" s="5">
        <v>4085</v>
      </c>
      <c r="K309" s="34" t="s">
        <v>1221</v>
      </c>
      <c r="L309" s="12" t="s">
        <v>1222</v>
      </c>
      <c r="M309" s="17"/>
      <c r="N309" s="17"/>
      <c r="O309" s="17"/>
      <c r="P309" s="17"/>
      <c r="Q309" s="17"/>
      <c r="R309" s="17"/>
      <c r="S309" s="17"/>
      <c r="T309" s="17"/>
      <c r="U309" s="17"/>
      <c r="V309" s="17"/>
      <c r="W309" s="17"/>
      <c r="X309" s="17"/>
      <c r="Y309" s="17"/>
      <c r="Z309" s="17"/>
      <c r="AA309" s="17"/>
      <c r="AB309" s="17"/>
    </row>
    <row r="310" spans="1:28" ht="14.4">
      <c r="A310" s="5" t="s">
        <v>1213</v>
      </c>
      <c r="B310" s="6">
        <v>43276</v>
      </c>
      <c r="C310" s="7"/>
      <c r="D310" s="7" t="s">
        <v>79</v>
      </c>
      <c r="E310" s="5">
        <v>382</v>
      </c>
      <c r="F310" s="5" t="s">
        <v>23</v>
      </c>
      <c r="G310" s="5" t="s">
        <v>23</v>
      </c>
      <c r="H310" s="5" t="s">
        <v>14</v>
      </c>
      <c r="I310" s="5" t="s">
        <v>25</v>
      </c>
      <c r="J310" s="5">
        <v>4094</v>
      </c>
      <c r="K310" s="34" t="s">
        <v>1223</v>
      </c>
      <c r="L310" s="12" t="s">
        <v>1224</v>
      </c>
      <c r="M310" s="17"/>
      <c r="N310" s="17"/>
      <c r="O310" s="17"/>
      <c r="P310" s="17"/>
      <c r="Q310" s="17"/>
      <c r="R310" s="17"/>
      <c r="S310" s="17"/>
      <c r="T310" s="17"/>
      <c r="U310" s="17"/>
      <c r="V310" s="17"/>
      <c r="W310" s="17"/>
      <c r="X310" s="17"/>
      <c r="Y310" s="17"/>
      <c r="Z310" s="17"/>
      <c r="AA310" s="17"/>
      <c r="AB310" s="17"/>
    </row>
    <row r="311" spans="1:28" ht="14.4">
      <c r="A311" s="5" t="s">
        <v>1213</v>
      </c>
      <c r="B311" s="6">
        <v>43276</v>
      </c>
      <c r="C311" s="7"/>
      <c r="D311" s="7" t="s">
        <v>99</v>
      </c>
      <c r="E311" s="5">
        <v>382</v>
      </c>
      <c r="F311" s="5" t="s">
        <v>23</v>
      </c>
      <c r="G311" s="5" t="s">
        <v>1217</v>
      </c>
      <c r="H311" s="5" t="s">
        <v>14</v>
      </c>
      <c r="I311" s="5" t="s">
        <v>36</v>
      </c>
      <c r="J311" s="5">
        <v>4038</v>
      </c>
      <c r="K311" s="34" t="s">
        <v>1218</v>
      </c>
      <c r="L311" s="12" t="s">
        <v>1219</v>
      </c>
      <c r="M311" s="17"/>
      <c r="N311" s="17"/>
      <c r="O311" s="17"/>
      <c r="P311" s="17"/>
      <c r="Q311" s="17"/>
      <c r="R311" s="17"/>
      <c r="S311" s="17"/>
      <c r="T311" s="17"/>
      <c r="U311" s="17"/>
      <c r="V311" s="17"/>
      <c r="W311" s="17"/>
      <c r="X311" s="17"/>
      <c r="Y311" s="17"/>
      <c r="Z311" s="17"/>
      <c r="AA311" s="17"/>
      <c r="AB311" s="17"/>
    </row>
    <row r="312" spans="1:28" ht="14.4">
      <c r="A312" s="5" t="s">
        <v>1225</v>
      </c>
      <c r="B312" s="6">
        <v>43276</v>
      </c>
      <c r="C312" s="7"/>
      <c r="D312" s="7" t="s">
        <v>199</v>
      </c>
      <c r="E312" s="5">
        <v>382</v>
      </c>
      <c r="F312" s="5" t="s">
        <v>23</v>
      </c>
      <c r="G312" s="5" t="s">
        <v>1234</v>
      </c>
      <c r="H312" s="5" t="s">
        <v>14</v>
      </c>
      <c r="I312" s="14" t="s">
        <v>36</v>
      </c>
      <c r="J312" s="5">
        <v>4286</v>
      </c>
      <c r="K312" s="34" t="s">
        <v>1235</v>
      </c>
      <c r="L312" s="12" t="s">
        <v>1236</v>
      </c>
      <c r="M312" s="17"/>
      <c r="N312" s="17"/>
      <c r="O312" s="17"/>
      <c r="P312" s="17"/>
      <c r="Q312" s="17"/>
      <c r="R312" s="17"/>
      <c r="S312" s="17"/>
      <c r="T312" s="17"/>
      <c r="U312" s="17"/>
      <c r="V312" s="17"/>
      <c r="W312" s="17"/>
      <c r="X312" s="17"/>
      <c r="Y312" s="17"/>
      <c r="Z312" s="17"/>
      <c r="AA312" s="17"/>
      <c r="AB312" s="17"/>
    </row>
    <row r="313" spans="1:28" ht="14.4">
      <c r="A313" s="5" t="s">
        <v>1225</v>
      </c>
      <c r="B313" s="6">
        <v>43276</v>
      </c>
      <c r="C313" s="7"/>
      <c r="D313" s="7" t="s">
        <v>206</v>
      </c>
      <c r="E313" s="5">
        <v>382</v>
      </c>
      <c r="F313" s="5" t="s">
        <v>23</v>
      </c>
      <c r="G313" s="5" t="s">
        <v>1226</v>
      </c>
      <c r="H313" s="5" t="s">
        <v>14</v>
      </c>
      <c r="I313" s="5" t="s">
        <v>36</v>
      </c>
      <c r="J313" s="5">
        <v>3984</v>
      </c>
      <c r="K313" s="34" t="s">
        <v>1227</v>
      </c>
      <c r="L313" s="12" t="s">
        <v>1228</v>
      </c>
      <c r="M313" s="17"/>
      <c r="N313" s="17"/>
      <c r="O313" s="17"/>
      <c r="P313" s="17"/>
      <c r="Q313" s="17"/>
      <c r="R313" s="17"/>
      <c r="S313" s="17"/>
      <c r="T313" s="17"/>
      <c r="U313" s="17"/>
      <c r="V313" s="17"/>
      <c r="W313" s="17"/>
      <c r="X313" s="17"/>
      <c r="Y313" s="17"/>
      <c r="Z313" s="17"/>
      <c r="AA313" s="17"/>
      <c r="AB313" s="17"/>
    </row>
    <row r="314" spans="1:28" ht="14.4">
      <c r="A314" s="5" t="s">
        <v>1225</v>
      </c>
      <c r="B314" s="6">
        <v>43276</v>
      </c>
      <c r="C314" s="7"/>
      <c r="D314" s="7" t="s">
        <v>213</v>
      </c>
      <c r="E314" s="5">
        <v>382</v>
      </c>
      <c r="F314" s="5" t="s">
        <v>23</v>
      </c>
      <c r="G314" s="5" t="s">
        <v>23</v>
      </c>
      <c r="H314" s="18" t="s">
        <v>132</v>
      </c>
      <c r="I314" s="5" t="s">
        <v>25</v>
      </c>
      <c r="J314" s="5">
        <v>4186</v>
      </c>
      <c r="K314" s="8" t="s">
        <v>1229</v>
      </c>
      <c r="L314" s="20" t="s">
        <v>1230</v>
      </c>
      <c r="M314" s="17"/>
      <c r="N314" s="17"/>
      <c r="O314" s="17"/>
      <c r="P314" s="17"/>
      <c r="Q314" s="17"/>
      <c r="R314" s="17"/>
      <c r="S314" s="17"/>
      <c r="T314" s="17"/>
      <c r="U314" s="17"/>
      <c r="V314" s="17"/>
      <c r="W314" s="17"/>
      <c r="X314" s="17"/>
      <c r="Y314" s="17"/>
      <c r="Z314" s="17"/>
      <c r="AA314" s="17"/>
      <c r="AB314" s="17"/>
    </row>
    <row r="315" spans="1:28" ht="14.4">
      <c r="A315" s="5" t="s">
        <v>1225</v>
      </c>
      <c r="B315" s="6">
        <v>43276</v>
      </c>
      <c r="C315" s="7"/>
      <c r="D315" s="7" t="s">
        <v>220</v>
      </c>
      <c r="E315" s="5">
        <v>382</v>
      </c>
      <c r="F315" s="5" t="s">
        <v>23</v>
      </c>
      <c r="G315" s="5" t="s">
        <v>1231</v>
      </c>
      <c r="H315" s="5" t="s">
        <v>14</v>
      </c>
      <c r="I315" s="5" t="s">
        <v>36</v>
      </c>
      <c r="J315" s="5">
        <v>4272</v>
      </c>
      <c r="K315" s="34" t="s">
        <v>1232</v>
      </c>
      <c r="L315" s="12" t="s">
        <v>1233</v>
      </c>
      <c r="M315" s="17"/>
      <c r="N315" s="17"/>
      <c r="O315" s="17"/>
      <c r="P315" s="17"/>
      <c r="Q315" s="17"/>
      <c r="R315" s="17"/>
      <c r="S315" s="17"/>
      <c r="T315" s="17"/>
      <c r="U315" s="17"/>
      <c r="V315" s="17"/>
      <c r="W315" s="17"/>
      <c r="X315" s="17"/>
      <c r="Y315" s="17"/>
      <c r="Z315" s="17"/>
      <c r="AA315" s="17"/>
      <c r="AB315" s="17"/>
    </row>
    <row r="316" spans="1:28" ht="14.4">
      <c r="A316" s="5" t="s">
        <v>1237</v>
      </c>
      <c r="B316" s="6">
        <v>43276</v>
      </c>
      <c r="C316" s="7"/>
      <c r="D316" s="7" t="s">
        <v>229</v>
      </c>
      <c r="E316" s="5">
        <v>382</v>
      </c>
      <c r="F316" s="5" t="s">
        <v>23</v>
      </c>
      <c r="G316" s="5" t="s">
        <v>1244</v>
      </c>
      <c r="H316" s="5" t="s">
        <v>14</v>
      </c>
      <c r="I316" s="14" t="s">
        <v>36</v>
      </c>
      <c r="J316" s="5">
        <v>4274</v>
      </c>
      <c r="K316" s="34" t="s">
        <v>1245</v>
      </c>
      <c r="L316" s="12" t="s">
        <v>1246</v>
      </c>
      <c r="M316" s="17"/>
      <c r="N316" s="17"/>
      <c r="O316" s="17"/>
      <c r="P316" s="17"/>
      <c r="Q316" s="17"/>
      <c r="R316" s="17"/>
      <c r="S316" s="17"/>
      <c r="T316" s="17"/>
      <c r="U316" s="17"/>
      <c r="V316" s="17"/>
      <c r="W316" s="17"/>
      <c r="X316" s="17"/>
      <c r="Y316" s="17"/>
      <c r="Z316" s="17"/>
      <c r="AA316" s="17"/>
      <c r="AB316" s="17"/>
    </row>
    <row r="317" spans="1:28" ht="14.4">
      <c r="A317" s="5" t="s">
        <v>1237</v>
      </c>
      <c r="B317" s="6">
        <v>43276</v>
      </c>
      <c r="C317" s="7"/>
      <c r="D317" s="7" t="s">
        <v>233</v>
      </c>
      <c r="E317" s="5">
        <v>382</v>
      </c>
      <c r="F317" s="5" t="s">
        <v>23</v>
      </c>
      <c r="G317" s="5" t="s">
        <v>1247</v>
      </c>
      <c r="H317" s="5" t="s">
        <v>14</v>
      </c>
      <c r="I317" s="5" t="s">
        <v>36</v>
      </c>
      <c r="J317" s="5">
        <v>4328</v>
      </c>
      <c r="K317" s="34" t="s">
        <v>1248</v>
      </c>
      <c r="L317" s="12" t="s">
        <v>1249</v>
      </c>
      <c r="M317" s="17"/>
      <c r="N317" s="17"/>
      <c r="O317" s="17"/>
      <c r="P317" s="17"/>
      <c r="Q317" s="17"/>
      <c r="R317" s="17"/>
      <c r="S317" s="17"/>
      <c r="T317" s="17"/>
      <c r="U317" s="17"/>
      <c r="V317" s="17"/>
      <c r="W317" s="17"/>
      <c r="X317" s="17"/>
      <c r="Y317" s="17"/>
      <c r="Z317" s="17"/>
      <c r="AA317" s="17"/>
      <c r="AB317" s="17"/>
    </row>
    <row r="318" spans="1:28" ht="14.4">
      <c r="A318" s="5" t="s">
        <v>1237</v>
      </c>
      <c r="B318" s="6">
        <v>43276</v>
      </c>
      <c r="C318" s="7"/>
      <c r="D318" s="7" t="s">
        <v>237</v>
      </c>
      <c r="E318" s="5">
        <v>382</v>
      </c>
      <c r="F318" s="5" t="s">
        <v>23</v>
      </c>
      <c r="G318" s="5" t="s">
        <v>1241</v>
      </c>
      <c r="H318" s="18" t="s">
        <v>132</v>
      </c>
      <c r="I318" s="5" t="s">
        <v>25</v>
      </c>
      <c r="J318" s="5">
        <v>4181</v>
      </c>
      <c r="K318" s="8" t="s">
        <v>1242</v>
      </c>
      <c r="L318" s="20" t="s">
        <v>1243</v>
      </c>
      <c r="M318" s="17"/>
      <c r="N318" s="17"/>
      <c r="O318" s="17"/>
      <c r="P318" s="17"/>
      <c r="Q318" s="17"/>
      <c r="R318" s="17"/>
      <c r="S318" s="17"/>
      <c r="T318" s="17"/>
      <c r="U318" s="17"/>
      <c r="V318" s="17"/>
      <c r="W318" s="17"/>
      <c r="X318" s="17"/>
      <c r="Y318" s="17"/>
      <c r="Z318" s="17"/>
      <c r="AA318" s="17"/>
      <c r="AB318" s="17"/>
    </row>
    <row r="319" spans="1:28" ht="14.4">
      <c r="A319" s="5" t="s">
        <v>1237</v>
      </c>
      <c r="B319" s="6">
        <v>43276</v>
      </c>
      <c r="C319" s="7"/>
      <c r="D319" s="7" t="s">
        <v>241</v>
      </c>
      <c r="E319" s="5">
        <v>382</v>
      </c>
      <c r="F319" s="5" t="s">
        <v>23</v>
      </c>
      <c r="G319" s="5" t="s">
        <v>1238</v>
      </c>
      <c r="H319" s="5" t="s">
        <v>14</v>
      </c>
      <c r="I319" s="5" t="s">
        <v>25</v>
      </c>
      <c r="J319" s="5">
        <v>3912</v>
      </c>
      <c r="K319" s="34" t="s">
        <v>1239</v>
      </c>
      <c r="L319" s="12" t="s">
        <v>1240</v>
      </c>
      <c r="M319" s="17"/>
      <c r="N319" s="17"/>
      <c r="O319" s="17"/>
      <c r="P319" s="17"/>
      <c r="Q319" s="17"/>
      <c r="R319" s="17"/>
      <c r="S319" s="17"/>
      <c r="T319" s="17"/>
      <c r="U319" s="17"/>
      <c r="V319" s="17"/>
      <c r="W319" s="17"/>
      <c r="X319" s="17"/>
      <c r="Y319" s="17"/>
      <c r="Z319" s="17"/>
      <c r="AA319" s="17"/>
      <c r="AB319" s="17"/>
    </row>
    <row r="320" spans="1:28" ht="14.4">
      <c r="A320" s="21" t="s">
        <v>1250</v>
      </c>
      <c r="B320" s="19">
        <v>43276</v>
      </c>
      <c r="C320" s="29"/>
      <c r="D320" s="29" t="s">
        <v>245</v>
      </c>
      <c r="E320" s="5">
        <v>382</v>
      </c>
      <c r="F320" s="5" t="s">
        <v>23</v>
      </c>
      <c r="G320" s="5" t="s">
        <v>926</v>
      </c>
      <c r="H320" s="5" t="s">
        <v>14</v>
      </c>
      <c r="I320" s="5" t="s">
        <v>25</v>
      </c>
      <c r="J320" s="5">
        <v>4296</v>
      </c>
      <c r="K320" s="34" t="s">
        <v>1254</v>
      </c>
      <c r="L320" s="12" t="s">
        <v>1255</v>
      </c>
      <c r="M320" s="17"/>
      <c r="N320" s="17"/>
      <c r="O320" s="17"/>
      <c r="P320" s="17"/>
      <c r="Q320" s="17"/>
      <c r="R320" s="17"/>
      <c r="S320" s="17"/>
      <c r="T320" s="17"/>
      <c r="U320" s="17"/>
      <c r="V320" s="17"/>
      <c r="W320" s="17"/>
      <c r="X320" s="17"/>
      <c r="Y320" s="17"/>
      <c r="Z320" s="17"/>
      <c r="AA320" s="17"/>
      <c r="AB320" s="17"/>
    </row>
    <row r="321" spans="1:28" ht="14.4">
      <c r="A321" s="21" t="s">
        <v>1250</v>
      </c>
      <c r="B321" s="19">
        <v>43276</v>
      </c>
      <c r="C321" s="29"/>
      <c r="D321" s="29" t="s">
        <v>249</v>
      </c>
      <c r="E321" s="5">
        <v>382</v>
      </c>
      <c r="F321" s="5" t="s">
        <v>23</v>
      </c>
      <c r="G321" s="5" t="s">
        <v>1251</v>
      </c>
      <c r="H321" s="18" t="s">
        <v>132</v>
      </c>
      <c r="I321" s="5" t="s">
        <v>36</v>
      </c>
      <c r="J321" s="5">
        <v>4119</v>
      </c>
      <c r="K321" s="8" t="s">
        <v>1252</v>
      </c>
      <c r="L321" s="20" t="s">
        <v>1253</v>
      </c>
      <c r="M321" s="17"/>
      <c r="N321" s="17"/>
      <c r="O321" s="17"/>
      <c r="P321" s="17"/>
      <c r="Q321" s="17"/>
      <c r="R321" s="17"/>
      <c r="S321" s="17"/>
      <c r="T321" s="17"/>
      <c r="U321" s="17"/>
      <c r="V321" s="17"/>
      <c r="W321" s="17"/>
      <c r="X321" s="17"/>
      <c r="Y321" s="17"/>
      <c r="Z321" s="17"/>
      <c r="AA321" s="17"/>
      <c r="AB321" s="17"/>
    </row>
    <row r="322" spans="1:28" ht="14.4">
      <c r="A322" s="47" t="s">
        <v>1256</v>
      </c>
      <c r="B322" s="19">
        <v>43276</v>
      </c>
      <c r="C322" s="56"/>
      <c r="D322" s="56" t="s">
        <v>254</v>
      </c>
      <c r="E322" s="47">
        <v>382</v>
      </c>
      <c r="F322" s="8" t="s">
        <v>23</v>
      </c>
      <c r="G322" s="47"/>
      <c r="H322" s="47"/>
      <c r="I322" s="47"/>
      <c r="J322" s="47"/>
      <c r="K322" s="34" t="s">
        <v>1257</v>
      </c>
      <c r="L322" s="34"/>
      <c r="M322" s="35"/>
      <c r="N322" s="17"/>
      <c r="O322" s="17"/>
      <c r="P322" s="17"/>
      <c r="Q322" s="17"/>
      <c r="R322" s="17"/>
      <c r="S322" s="17"/>
      <c r="T322" s="17"/>
      <c r="U322" s="17"/>
      <c r="V322" s="17"/>
      <c r="W322" s="17"/>
      <c r="X322" s="17"/>
      <c r="Y322" s="17"/>
      <c r="Z322" s="17"/>
      <c r="AA322" s="17"/>
      <c r="AB322" s="17"/>
    </row>
    <row r="323" spans="1:28" ht="14.4">
      <c r="A323" s="21" t="s">
        <v>1174</v>
      </c>
      <c r="B323" s="19">
        <v>43276</v>
      </c>
      <c r="C323" s="29"/>
      <c r="D323" s="29" t="s">
        <v>241</v>
      </c>
      <c r="E323" s="21">
        <v>372</v>
      </c>
      <c r="F323" s="21" t="s">
        <v>1142</v>
      </c>
      <c r="G323" s="21" t="s">
        <v>1175</v>
      </c>
      <c r="H323" s="21" t="s">
        <v>14</v>
      </c>
      <c r="I323" s="21" t="s">
        <v>36</v>
      </c>
      <c r="J323" s="21">
        <v>3989</v>
      </c>
      <c r="K323" s="34" t="s">
        <v>1176</v>
      </c>
      <c r="L323" s="12" t="s">
        <v>1177</v>
      </c>
      <c r="M323" s="23"/>
      <c r="N323" s="35"/>
      <c r="O323" s="35"/>
      <c r="P323" s="35"/>
      <c r="Q323" s="35"/>
      <c r="R323" s="35"/>
      <c r="S323" s="35"/>
      <c r="T323" s="35"/>
      <c r="U323" s="35"/>
      <c r="V323" s="35"/>
      <c r="W323" s="35"/>
      <c r="X323" s="35"/>
      <c r="Y323" s="35"/>
      <c r="Z323" s="35"/>
      <c r="AA323" s="35"/>
      <c r="AB323" s="35"/>
    </row>
    <row r="324" spans="1:28" ht="14.4">
      <c r="A324" s="5" t="s">
        <v>1258</v>
      </c>
      <c r="B324" s="6">
        <v>43278</v>
      </c>
      <c r="C324" s="7"/>
      <c r="D324" s="7" t="s">
        <v>128</v>
      </c>
      <c r="E324" s="5">
        <v>372</v>
      </c>
      <c r="F324" s="5" t="s">
        <v>1259</v>
      </c>
      <c r="G324" s="5" t="s">
        <v>1265</v>
      </c>
      <c r="H324" s="5" t="s">
        <v>14</v>
      </c>
      <c r="I324" s="5" t="s">
        <v>25</v>
      </c>
      <c r="J324" s="5">
        <v>4004</v>
      </c>
      <c r="K324" s="34" t="s">
        <v>1266</v>
      </c>
      <c r="L324" s="12" t="s">
        <v>1267</v>
      </c>
      <c r="M324" s="17"/>
      <c r="N324" s="17"/>
      <c r="O324" s="17"/>
      <c r="P324" s="17"/>
      <c r="Q324" s="17"/>
      <c r="R324" s="17"/>
      <c r="S324" s="17"/>
      <c r="T324" s="17"/>
      <c r="U324" s="17"/>
      <c r="V324" s="17"/>
      <c r="W324" s="17"/>
      <c r="X324" s="17"/>
      <c r="Y324" s="17"/>
      <c r="Z324" s="17"/>
      <c r="AA324" s="17"/>
      <c r="AB324" s="17"/>
    </row>
    <row r="325" spans="1:28" ht="14.4">
      <c r="A325" s="5" t="s">
        <v>1258</v>
      </c>
      <c r="B325" s="6">
        <v>43278</v>
      </c>
      <c r="C325" s="7"/>
      <c r="D325" s="7" t="s">
        <v>21</v>
      </c>
      <c r="E325" s="5">
        <v>372</v>
      </c>
      <c r="F325" s="5" t="s">
        <v>1259</v>
      </c>
      <c r="G325" s="5" t="s">
        <v>1129</v>
      </c>
      <c r="H325" s="5" t="s">
        <v>87</v>
      </c>
      <c r="I325" s="5" t="s">
        <v>25</v>
      </c>
      <c r="J325" s="5">
        <v>3924</v>
      </c>
      <c r="K325" s="34" t="s">
        <v>1260</v>
      </c>
      <c r="L325" s="12" t="s">
        <v>1261</v>
      </c>
      <c r="M325" s="17"/>
      <c r="N325" s="17"/>
      <c r="O325" s="17"/>
      <c r="P325" s="17"/>
      <c r="Q325" s="17"/>
      <c r="R325" s="17"/>
      <c r="S325" s="17"/>
      <c r="T325" s="17"/>
      <c r="U325" s="17"/>
      <c r="V325" s="17"/>
      <c r="W325" s="17"/>
      <c r="X325" s="17"/>
      <c r="Y325" s="17"/>
      <c r="Z325" s="17"/>
      <c r="AA325" s="17"/>
      <c r="AB325" s="17"/>
    </row>
    <row r="326" spans="1:28" ht="14.4">
      <c r="A326" s="5" t="s">
        <v>1258</v>
      </c>
      <c r="B326" s="6">
        <v>43278</v>
      </c>
      <c r="C326" s="7"/>
      <c r="D326" s="7" t="s">
        <v>79</v>
      </c>
      <c r="E326" s="5">
        <v>372</v>
      </c>
      <c r="F326" s="5" t="s">
        <v>1259</v>
      </c>
      <c r="G326" s="5" t="s">
        <v>1262</v>
      </c>
      <c r="H326" s="5" t="s">
        <v>14</v>
      </c>
      <c r="I326" s="5" t="s">
        <v>36</v>
      </c>
      <c r="J326" s="5">
        <v>3927</v>
      </c>
      <c r="K326" s="34" t="s">
        <v>1263</v>
      </c>
      <c r="L326" s="12" t="s">
        <v>1264</v>
      </c>
      <c r="M326" s="17"/>
      <c r="N326" s="17"/>
      <c r="O326" s="17"/>
      <c r="P326" s="17"/>
      <c r="Q326" s="17"/>
      <c r="R326" s="17"/>
      <c r="S326" s="17"/>
      <c r="T326" s="17"/>
      <c r="U326" s="17"/>
      <c r="V326" s="17"/>
      <c r="W326" s="17"/>
      <c r="X326" s="17"/>
      <c r="Y326" s="17"/>
      <c r="Z326" s="17"/>
      <c r="AA326" s="17"/>
      <c r="AB326" s="17"/>
    </row>
    <row r="327" spans="1:28" ht="14.4">
      <c r="A327" s="5" t="s">
        <v>1258</v>
      </c>
      <c r="B327" s="6">
        <v>43278</v>
      </c>
      <c r="C327" s="7"/>
      <c r="D327" s="7" t="s">
        <v>99</v>
      </c>
      <c r="E327" s="5">
        <v>372</v>
      </c>
      <c r="F327" s="5" t="s">
        <v>1259</v>
      </c>
      <c r="G327" s="5" t="s">
        <v>1268</v>
      </c>
      <c r="H327" s="5" t="s">
        <v>14</v>
      </c>
      <c r="I327" s="5" t="s">
        <v>36</v>
      </c>
      <c r="J327" s="5">
        <v>4066</v>
      </c>
      <c r="K327" s="34" t="s">
        <v>1269</v>
      </c>
      <c r="L327" s="12" t="s">
        <v>1270</v>
      </c>
      <c r="M327" s="17"/>
      <c r="N327" s="17"/>
      <c r="O327" s="17"/>
      <c r="P327" s="17"/>
      <c r="Q327" s="17"/>
      <c r="R327" s="17"/>
      <c r="S327" s="17"/>
      <c r="T327" s="17"/>
      <c r="U327" s="17"/>
      <c r="V327" s="17"/>
      <c r="W327" s="17"/>
      <c r="X327" s="17"/>
      <c r="Y327" s="17"/>
      <c r="Z327" s="17"/>
      <c r="AA327" s="17"/>
      <c r="AB327" s="17"/>
    </row>
    <row r="328" spans="1:28" ht="14.4">
      <c r="A328" s="5" t="s">
        <v>1271</v>
      </c>
      <c r="B328" s="6">
        <v>43278</v>
      </c>
      <c r="C328" s="7"/>
      <c r="D328" s="7" t="s">
        <v>199</v>
      </c>
      <c r="E328" s="5">
        <v>372</v>
      </c>
      <c r="F328" s="5" t="s">
        <v>1259</v>
      </c>
      <c r="G328" s="5" t="s">
        <v>1278</v>
      </c>
      <c r="H328" s="5" t="s">
        <v>14</v>
      </c>
      <c r="I328" s="14" t="s">
        <v>36</v>
      </c>
      <c r="J328" s="5">
        <v>4053</v>
      </c>
      <c r="K328" s="34" t="s">
        <v>1279</v>
      </c>
      <c r="L328" s="12" t="s">
        <v>1280</v>
      </c>
      <c r="M328" s="17"/>
      <c r="N328" s="17"/>
      <c r="O328" s="17"/>
      <c r="P328" s="17"/>
      <c r="Q328" s="17"/>
      <c r="R328" s="17"/>
      <c r="S328" s="17"/>
      <c r="T328" s="17"/>
      <c r="U328" s="17"/>
      <c r="V328" s="17"/>
      <c r="W328" s="17"/>
      <c r="X328" s="17"/>
      <c r="Y328" s="17"/>
      <c r="Z328" s="17"/>
      <c r="AA328" s="17"/>
      <c r="AB328" s="17"/>
    </row>
    <row r="329" spans="1:28" ht="14.4">
      <c r="A329" s="5" t="s">
        <v>1271</v>
      </c>
      <c r="B329" s="6">
        <v>43278</v>
      </c>
      <c r="C329" s="7"/>
      <c r="D329" s="7" t="s">
        <v>206</v>
      </c>
      <c r="E329" s="5">
        <v>372</v>
      </c>
      <c r="F329" s="5" t="s">
        <v>1259</v>
      </c>
      <c r="G329" s="5" t="s">
        <v>1281</v>
      </c>
      <c r="H329" s="18" t="s">
        <v>132</v>
      </c>
      <c r="I329" s="5" t="s">
        <v>78</v>
      </c>
      <c r="J329" s="5">
        <v>4104</v>
      </c>
      <c r="K329" s="8" t="s">
        <v>1282</v>
      </c>
      <c r="L329" s="130" t="s">
        <v>1283</v>
      </c>
      <c r="M329" s="17"/>
      <c r="N329" s="17"/>
      <c r="O329" s="17"/>
      <c r="P329" s="17"/>
      <c r="Q329" s="17"/>
      <c r="R329" s="17"/>
      <c r="S329" s="17"/>
      <c r="T329" s="17"/>
      <c r="U329" s="17"/>
      <c r="V329" s="17"/>
      <c r="W329" s="17"/>
      <c r="X329" s="17"/>
      <c r="Y329" s="17"/>
      <c r="Z329" s="17"/>
      <c r="AA329" s="17"/>
      <c r="AB329" s="17"/>
    </row>
    <row r="330" spans="1:28" ht="14.4">
      <c r="A330" s="5" t="s">
        <v>1271</v>
      </c>
      <c r="B330" s="6">
        <v>43278</v>
      </c>
      <c r="C330" s="7"/>
      <c r="D330" s="7" t="s">
        <v>213</v>
      </c>
      <c r="E330" s="5">
        <v>372</v>
      </c>
      <c r="F330" s="5" t="s">
        <v>1259</v>
      </c>
      <c r="G330" s="5" t="s">
        <v>1275</v>
      </c>
      <c r="H330" s="5" t="s">
        <v>14</v>
      </c>
      <c r="I330" s="5" t="s">
        <v>78</v>
      </c>
      <c r="J330" s="5">
        <v>4002</v>
      </c>
      <c r="K330" s="34" t="s">
        <v>1276</v>
      </c>
      <c r="L330" s="12" t="s">
        <v>1277</v>
      </c>
      <c r="M330" s="17"/>
      <c r="N330" s="17"/>
      <c r="O330" s="17"/>
      <c r="P330" s="17"/>
      <c r="Q330" s="17"/>
      <c r="R330" s="17"/>
      <c r="S330" s="17"/>
      <c r="T330" s="17"/>
      <c r="U330" s="17"/>
      <c r="V330" s="17"/>
      <c r="W330" s="17"/>
      <c r="X330" s="17"/>
      <c r="Y330" s="17"/>
      <c r="Z330" s="17"/>
      <c r="AA330" s="17"/>
      <c r="AB330" s="17"/>
    </row>
    <row r="331" spans="1:28" ht="14.4">
      <c r="A331" s="5" t="s">
        <v>1271</v>
      </c>
      <c r="B331" s="6">
        <v>43278</v>
      </c>
      <c r="C331" s="7"/>
      <c r="D331" s="7" t="s">
        <v>220</v>
      </c>
      <c r="E331" s="5">
        <v>372</v>
      </c>
      <c r="F331" s="5" t="s">
        <v>1259</v>
      </c>
      <c r="G331" s="5" t="s">
        <v>1272</v>
      </c>
      <c r="H331" s="5" t="s">
        <v>14</v>
      </c>
      <c r="I331" s="5" t="s">
        <v>25</v>
      </c>
      <c r="J331" s="5">
        <v>3971</v>
      </c>
      <c r="K331" s="34" t="s">
        <v>1273</v>
      </c>
      <c r="L331" s="88" t="s">
        <v>1274</v>
      </c>
      <c r="M331" s="17"/>
      <c r="N331" s="17"/>
      <c r="O331" s="17"/>
      <c r="P331" s="17"/>
      <c r="Q331" s="17"/>
      <c r="R331" s="17"/>
      <c r="S331" s="17"/>
      <c r="T331" s="17"/>
      <c r="U331" s="17"/>
      <c r="V331" s="17"/>
      <c r="W331" s="17"/>
      <c r="X331" s="17"/>
      <c r="Y331" s="17"/>
      <c r="Z331" s="17"/>
      <c r="AA331" s="17"/>
      <c r="AB331" s="17"/>
    </row>
    <row r="332" spans="1:28" ht="14.4">
      <c r="A332" s="5" t="s">
        <v>1284</v>
      </c>
      <c r="B332" s="6">
        <v>43278</v>
      </c>
      <c r="C332" s="7"/>
      <c r="D332" s="7" t="s">
        <v>229</v>
      </c>
      <c r="E332" s="5">
        <v>372</v>
      </c>
      <c r="F332" s="5" t="s">
        <v>1259</v>
      </c>
      <c r="G332" s="5" t="s">
        <v>246</v>
      </c>
      <c r="H332" s="37" t="s">
        <v>14</v>
      </c>
      <c r="I332" s="5" t="s">
        <v>25</v>
      </c>
      <c r="J332" s="5">
        <v>4303</v>
      </c>
      <c r="K332" s="34" t="s">
        <v>1289</v>
      </c>
      <c r="L332" s="12" t="s">
        <v>1290</v>
      </c>
      <c r="M332" s="17"/>
      <c r="N332" s="17"/>
      <c r="O332" s="17"/>
      <c r="P332" s="17"/>
      <c r="Q332" s="17"/>
      <c r="R332" s="17"/>
      <c r="S332" s="17"/>
      <c r="T332" s="17"/>
      <c r="U332" s="17"/>
      <c r="V332" s="17"/>
      <c r="W332" s="17"/>
      <c r="X332" s="17"/>
      <c r="Y332" s="17"/>
      <c r="Z332" s="17"/>
      <c r="AA332" s="17"/>
      <c r="AB332" s="17"/>
    </row>
    <row r="333" spans="1:28" ht="14.4">
      <c r="A333" s="5" t="s">
        <v>1284</v>
      </c>
      <c r="B333" s="6">
        <v>43278</v>
      </c>
      <c r="C333" s="7"/>
      <c r="D333" s="7" t="s">
        <v>233</v>
      </c>
      <c r="E333" s="5">
        <v>372</v>
      </c>
      <c r="F333" s="5" t="s">
        <v>1259</v>
      </c>
      <c r="G333" s="5" t="s">
        <v>246</v>
      </c>
      <c r="H333" s="37" t="s">
        <v>14</v>
      </c>
      <c r="I333" s="5" t="s">
        <v>25</v>
      </c>
      <c r="J333" s="5">
        <v>4270</v>
      </c>
      <c r="K333" s="34" t="s">
        <v>1287</v>
      </c>
      <c r="L333" s="12" t="s">
        <v>1288</v>
      </c>
      <c r="M333" s="17"/>
      <c r="N333" s="17"/>
      <c r="O333" s="17"/>
      <c r="P333" s="17"/>
      <c r="Q333" s="17"/>
      <c r="R333" s="17"/>
      <c r="S333" s="17"/>
      <c r="T333" s="17"/>
      <c r="U333" s="17"/>
      <c r="V333" s="17"/>
      <c r="W333" s="17"/>
      <c r="X333" s="17"/>
      <c r="Y333" s="17"/>
      <c r="Z333" s="17"/>
      <c r="AA333" s="17"/>
      <c r="AB333" s="17"/>
    </row>
    <row r="334" spans="1:28" ht="14.4">
      <c r="A334" s="5" t="s">
        <v>1284</v>
      </c>
      <c r="B334" s="6">
        <v>43278</v>
      </c>
      <c r="C334" s="7"/>
      <c r="D334" s="7" t="s">
        <v>237</v>
      </c>
      <c r="E334" s="5">
        <v>372</v>
      </c>
      <c r="F334" s="5" t="s">
        <v>1259</v>
      </c>
      <c r="G334" s="5" t="s">
        <v>1217</v>
      </c>
      <c r="H334" s="5" t="s">
        <v>14</v>
      </c>
      <c r="I334" s="5" t="s">
        <v>36</v>
      </c>
      <c r="J334" s="5">
        <v>4041</v>
      </c>
      <c r="K334" s="34" t="s">
        <v>1285</v>
      </c>
      <c r="L334" s="12" t="s">
        <v>1286</v>
      </c>
      <c r="M334" s="17"/>
      <c r="N334" s="17"/>
      <c r="O334" s="17"/>
      <c r="P334" s="17"/>
      <c r="Q334" s="17"/>
      <c r="R334" s="17"/>
      <c r="S334" s="17"/>
      <c r="T334" s="17"/>
      <c r="U334" s="17"/>
      <c r="V334" s="17"/>
      <c r="W334" s="17"/>
      <c r="X334" s="17"/>
      <c r="Y334" s="17"/>
      <c r="Z334" s="17"/>
      <c r="AA334" s="17"/>
      <c r="AB334" s="17"/>
    </row>
    <row r="335" spans="1:28" ht="14.4">
      <c r="A335" s="5" t="s">
        <v>1284</v>
      </c>
      <c r="B335" s="6">
        <v>43278</v>
      </c>
      <c r="C335" s="7"/>
      <c r="D335" s="7" t="s">
        <v>241</v>
      </c>
      <c r="E335" s="5">
        <v>372</v>
      </c>
      <c r="F335" s="5" t="s">
        <v>1259</v>
      </c>
      <c r="G335" s="5" t="s">
        <v>1291</v>
      </c>
      <c r="H335" s="5" t="s">
        <v>14</v>
      </c>
      <c r="I335" s="5" t="s">
        <v>36</v>
      </c>
      <c r="J335" s="5">
        <v>4339</v>
      </c>
      <c r="K335" s="34" t="s">
        <v>1292</v>
      </c>
      <c r="L335" s="12" t="s">
        <v>1293</v>
      </c>
      <c r="M335" s="17"/>
      <c r="N335" s="17"/>
      <c r="O335" s="17"/>
      <c r="P335" s="17"/>
      <c r="Q335" s="17"/>
      <c r="R335" s="17"/>
      <c r="S335" s="17"/>
      <c r="T335" s="17"/>
      <c r="U335" s="17"/>
      <c r="V335" s="17"/>
      <c r="W335" s="17"/>
      <c r="X335" s="17"/>
      <c r="Y335" s="17"/>
      <c r="Z335" s="17"/>
      <c r="AA335" s="17"/>
      <c r="AB335" s="17"/>
    </row>
    <row r="336" spans="1:28" ht="14.4">
      <c r="A336" s="5" t="s">
        <v>1294</v>
      </c>
      <c r="B336" s="6">
        <v>43278</v>
      </c>
      <c r="C336" s="7"/>
      <c r="D336" s="7" t="s">
        <v>245</v>
      </c>
      <c r="E336" s="5">
        <v>372</v>
      </c>
      <c r="F336" s="5" t="s">
        <v>1259</v>
      </c>
      <c r="G336" s="5" t="s">
        <v>1259</v>
      </c>
      <c r="H336" s="5" t="s">
        <v>14</v>
      </c>
      <c r="I336" s="5" t="s">
        <v>25</v>
      </c>
      <c r="J336" s="5">
        <v>4291</v>
      </c>
      <c r="K336" s="34" t="s">
        <v>1301</v>
      </c>
      <c r="L336" s="12" t="s">
        <v>1302</v>
      </c>
      <c r="M336" s="17"/>
      <c r="N336" s="17"/>
      <c r="O336" s="17"/>
      <c r="P336" s="17"/>
      <c r="Q336" s="17"/>
      <c r="R336" s="17"/>
      <c r="S336" s="17"/>
      <c r="T336" s="17"/>
      <c r="U336" s="17"/>
      <c r="V336" s="17"/>
      <c r="W336" s="17"/>
      <c r="X336" s="17"/>
      <c r="Y336" s="17"/>
      <c r="Z336" s="17"/>
      <c r="AA336" s="17"/>
      <c r="AB336" s="17"/>
    </row>
    <row r="337" spans="1:28" ht="14.4">
      <c r="A337" s="5" t="s">
        <v>1294</v>
      </c>
      <c r="B337" s="6">
        <v>43278</v>
      </c>
      <c r="C337" s="7"/>
      <c r="D337" s="7" t="s">
        <v>249</v>
      </c>
      <c r="E337" s="5">
        <v>372</v>
      </c>
      <c r="F337" s="5" t="s">
        <v>1259</v>
      </c>
      <c r="G337" s="5" t="s">
        <v>1298</v>
      </c>
      <c r="H337" s="5" t="s">
        <v>14</v>
      </c>
      <c r="I337" s="5" t="s">
        <v>25</v>
      </c>
      <c r="J337" s="5">
        <v>4096</v>
      </c>
      <c r="K337" s="34" t="s">
        <v>1299</v>
      </c>
      <c r="L337" s="12" t="s">
        <v>1300</v>
      </c>
      <c r="M337" s="17"/>
      <c r="N337" s="17"/>
      <c r="O337" s="17"/>
      <c r="P337" s="17"/>
      <c r="Q337" s="17"/>
      <c r="R337" s="17"/>
      <c r="S337" s="17"/>
      <c r="T337" s="17"/>
      <c r="U337" s="17"/>
      <c r="V337" s="17"/>
      <c r="W337" s="17"/>
      <c r="X337" s="17"/>
      <c r="Y337" s="17"/>
      <c r="Z337" s="17"/>
      <c r="AA337" s="17"/>
      <c r="AB337" s="17"/>
    </row>
    <row r="338" spans="1:28" ht="14.4">
      <c r="A338" s="5" t="s">
        <v>1294</v>
      </c>
      <c r="B338" s="6">
        <v>43278</v>
      </c>
      <c r="C338" s="7"/>
      <c r="D338" s="7" t="s">
        <v>305</v>
      </c>
      <c r="E338" s="5">
        <v>372</v>
      </c>
      <c r="F338" s="5" t="s">
        <v>1259</v>
      </c>
      <c r="G338" s="5" t="s">
        <v>1295</v>
      </c>
      <c r="H338" s="5" t="s">
        <v>14</v>
      </c>
      <c r="I338" s="5" t="s">
        <v>25</v>
      </c>
      <c r="J338" s="5">
        <v>3923</v>
      </c>
      <c r="K338" s="34" t="s">
        <v>1296</v>
      </c>
      <c r="L338" s="12" t="s">
        <v>1297</v>
      </c>
      <c r="M338" s="17"/>
      <c r="N338" s="17"/>
      <c r="O338" s="17"/>
      <c r="P338" s="17"/>
      <c r="Q338" s="17"/>
      <c r="R338" s="17"/>
      <c r="S338" s="17"/>
      <c r="T338" s="17"/>
      <c r="U338" s="17"/>
      <c r="V338" s="17"/>
      <c r="W338" s="17"/>
      <c r="X338" s="17"/>
      <c r="Y338" s="17"/>
      <c r="Z338" s="17"/>
      <c r="AA338" s="17"/>
      <c r="AB338" s="17"/>
    </row>
    <row r="339" spans="1:28" ht="14.4">
      <c r="A339" s="8" t="s">
        <v>1303</v>
      </c>
      <c r="B339" s="31">
        <v>43278</v>
      </c>
      <c r="C339" s="32"/>
      <c r="D339" s="32" t="s">
        <v>310</v>
      </c>
      <c r="E339" s="8">
        <v>372</v>
      </c>
      <c r="F339" s="8" t="s">
        <v>1259</v>
      </c>
      <c r="G339" s="8"/>
      <c r="H339" s="8"/>
      <c r="I339" s="8"/>
      <c r="J339" s="8"/>
      <c r="K339" s="34" t="s">
        <v>1304</v>
      </c>
      <c r="L339" s="34"/>
      <c r="M339" s="35"/>
      <c r="N339" s="35"/>
      <c r="O339" s="35"/>
      <c r="P339" s="35"/>
      <c r="Q339" s="35"/>
      <c r="R339" s="35"/>
      <c r="S339" s="35"/>
      <c r="T339" s="35"/>
      <c r="U339" s="35"/>
      <c r="V339" s="35"/>
      <c r="W339" s="35"/>
      <c r="X339" s="35"/>
      <c r="Y339" s="35"/>
      <c r="Z339" s="35"/>
      <c r="AA339" s="35"/>
      <c r="AB339" s="35"/>
    </row>
    <row r="340" spans="1:28" ht="14.4">
      <c r="A340" s="5" t="s">
        <v>1305</v>
      </c>
      <c r="B340" s="6">
        <v>43277</v>
      </c>
      <c r="C340" s="7"/>
      <c r="D340" s="7" t="s">
        <v>245</v>
      </c>
      <c r="E340" s="5">
        <v>372</v>
      </c>
      <c r="F340" s="5" t="s">
        <v>1306</v>
      </c>
      <c r="G340" s="5" t="s">
        <v>1315</v>
      </c>
      <c r="H340" s="5" t="s">
        <v>14</v>
      </c>
      <c r="I340" s="5" t="s">
        <v>36</v>
      </c>
      <c r="J340" s="5">
        <v>4330</v>
      </c>
      <c r="K340" s="34" t="s">
        <v>1316</v>
      </c>
      <c r="L340" s="12" t="s">
        <v>1317</v>
      </c>
      <c r="M340" s="17"/>
      <c r="N340" s="17"/>
      <c r="O340" s="17"/>
      <c r="P340" s="17"/>
      <c r="Q340" s="17"/>
      <c r="R340" s="17"/>
      <c r="S340" s="17"/>
      <c r="T340" s="17"/>
      <c r="U340" s="17"/>
      <c r="V340" s="17"/>
      <c r="W340" s="17"/>
      <c r="X340" s="17"/>
      <c r="Y340" s="17"/>
      <c r="Z340" s="17"/>
      <c r="AA340" s="17"/>
      <c r="AB340" s="17"/>
    </row>
    <row r="341" spans="1:28" ht="14.4">
      <c r="A341" s="5" t="s">
        <v>1305</v>
      </c>
      <c r="B341" s="6">
        <v>43277</v>
      </c>
      <c r="C341" s="7"/>
      <c r="D341" s="7" t="s">
        <v>249</v>
      </c>
      <c r="E341" s="5">
        <v>372</v>
      </c>
      <c r="F341" s="5" t="s">
        <v>1306</v>
      </c>
      <c r="G341" s="5" t="s">
        <v>1309</v>
      </c>
      <c r="H341" s="5" t="s">
        <v>14</v>
      </c>
      <c r="I341" s="5" t="s">
        <v>36</v>
      </c>
      <c r="J341" s="5">
        <v>4144</v>
      </c>
      <c r="K341" s="34" t="s">
        <v>1310</v>
      </c>
      <c r="L341" s="12" t="s">
        <v>1311</v>
      </c>
      <c r="M341" s="17"/>
      <c r="N341" s="17"/>
      <c r="O341" s="17"/>
      <c r="P341" s="17"/>
      <c r="Q341" s="17"/>
      <c r="R341" s="17"/>
      <c r="S341" s="17"/>
      <c r="T341" s="17"/>
      <c r="U341" s="17"/>
      <c r="V341" s="17"/>
      <c r="W341" s="17"/>
      <c r="X341" s="17"/>
      <c r="Y341" s="17"/>
      <c r="Z341" s="17"/>
      <c r="AA341" s="17"/>
      <c r="AB341" s="17"/>
    </row>
    <row r="342" spans="1:28" ht="14.4">
      <c r="A342" s="5" t="s">
        <v>1305</v>
      </c>
      <c r="B342" s="6">
        <v>43277</v>
      </c>
      <c r="C342" s="7"/>
      <c r="D342" s="7" t="s">
        <v>305</v>
      </c>
      <c r="E342" s="5">
        <v>372</v>
      </c>
      <c r="F342" s="5" t="s">
        <v>1306</v>
      </c>
      <c r="G342" s="5" t="s">
        <v>1312</v>
      </c>
      <c r="H342" s="5" t="s">
        <v>14</v>
      </c>
      <c r="I342" s="5" t="s">
        <v>36</v>
      </c>
      <c r="J342" s="5">
        <v>4201</v>
      </c>
      <c r="K342" s="34" t="s">
        <v>1313</v>
      </c>
      <c r="L342" s="12" t="s">
        <v>1314</v>
      </c>
      <c r="M342" s="17"/>
      <c r="N342" s="17"/>
      <c r="O342" s="17"/>
      <c r="P342" s="17"/>
      <c r="Q342" s="17"/>
      <c r="R342" s="17"/>
      <c r="S342" s="17"/>
      <c r="T342" s="17"/>
      <c r="U342" s="17"/>
      <c r="V342" s="17"/>
      <c r="W342" s="17"/>
      <c r="X342" s="17"/>
      <c r="Y342" s="17"/>
      <c r="Z342" s="17"/>
      <c r="AA342" s="17"/>
      <c r="AB342" s="17"/>
    </row>
    <row r="343" spans="1:28" ht="14.4">
      <c r="A343" s="5" t="s">
        <v>1305</v>
      </c>
      <c r="B343" s="6">
        <v>43277</v>
      </c>
      <c r="C343" s="7"/>
      <c r="D343" s="7" t="s">
        <v>310</v>
      </c>
      <c r="E343" s="5">
        <v>372</v>
      </c>
      <c r="F343" s="5" t="s">
        <v>1306</v>
      </c>
      <c r="G343" s="5" t="s">
        <v>1306</v>
      </c>
      <c r="H343" s="5" t="s">
        <v>14</v>
      </c>
      <c r="I343" s="5" t="s">
        <v>25</v>
      </c>
      <c r="J343" s="5">
        <v>4077</v>
      </c>
      <c r="K343" s="34" t="s">
        <v>1307</v>
      </c>
      <c r="L343" s="12" t="s">
        <v>1308</v>
      </c>
      <c r="M343" s="17"/>
      <c r="N343" s="17"/>
      <c r="O343" s="17"/>
      <c r="P343" s="17"/>
      <c r="Q343" s="17"/>
      <c r="R343" s="17"/>
      <c r="S343" s="17"/>
      <c r="T343" s="17"/>
      <c r="U343" s="17"/>
      <c r="V343" s="17"/>
      <c r="W343" s="17"/>
      <c r="X343" s="17"/>
      <c r="Y343" s="17"/>
      <c r="Z343" s="17"/>
      <c r="AA343" s="17"/>
      <c r="AB343" s="17"/>
    </row>
    <row r="344" spans="1:28" ht="14.4">
      <c r="A344" s="5" t="s">
        <v>1318</v>
      </c>
      <c r="B344" s="6">
        <v>43277</v>
      </c>
      <c r="C344" s="7"/>
      <c r="D344" s="7" t="s">
        <v>128</v>
      </c>
      <c r="E344" s="5">
        <v>308</v>
      </c>
      <c r="F344" s="45" t="s">
        <v>71</v>
      </c>
      <c r="G344" s="5" t="s">
        <v>1326</v>
      </c>
      <c r="H344" s="5" t="s">
        <v>14</v>
      </c>
      <c r="I344" s="5" t="s">
        <v>36</v>
      </c>
      <c r="J344" s="5">
        <v>4010</v>
      </c>
      <c r="K344" s="34" t="s">
        <v>1329</v>
      </c>
      <c r="L344" s="12" t="s">
        <v>1330</v>
      </c>
      <c r="M344" s="17"/>
      <c r="N344" s="17"/>
      <c r="O344" s="17"/>
      <c r="P344" s="17"/>
      <c r="Q344" s="17"/>
      <c r="R344" s="17"/>
      <c r="S344" s="17"/>
      <c r="T344" s="17"/>
      <c r="U344" s="17"/>
      <c r="V344" s="17"/>
      <c r="W344" s="17"/>
      <c r="X344" s="17"/>
      <c r="Y344" s="17"/>
      <c r="Z344" s="17"/>
      <c r="AA344" s="17"/>
      <c r="AB344" s="17"/>
    </row>
    <row r="345" spans="1:28" ht="14.4">
      <c r="A345" s="5" t="s">
        <v>1318</v>
      </c>
      <c r="B345" s="6">
        <v>43277</v>
      </c>
      <c r="C345" s="7"/>
      <c r="D345" s="7" t="s">
        <v>21</v>
      </c>
      <c r="E345" s="5">
        <v>308</v>
      </c>
      <c r="F345" s="45" t="s">
        <v>71</v>
      </c>
      <c r="G345" s="5" t="s">
        <v>1319</v>
      </c>
      <c r="H345" s="5" t="s">
        <v>87</v>
      </c>
      <c r="I345" s="5" t="s">
        <v>1320</v>
      </c>
      <c r="J345" s="5">
        <v>3942</v>
      </c>
      <c r="K345" s="34" t="s">
        <v>1321</v>
      </c>
      <c r="L345" s="12" t="s">
        <v>1322</v>
      </c>
      <c r="M345" s="17"/>
      <c r="N345" s="17"/>
      <c r="O345" s="17"/>
      <c r="P345" s="17"/>
      <c r="Q345" s="17"/>
      <c r="R345" s="17"/>
      <c r="S345" s="17"/>
      <c r="T345" s="17"/>
      <c r="U345" s="17"/>
      <c r="V345" s="17"/>
      <c r="W345" s="17"/>
      <c r="X345" s="17"/>
      <c r="Y345" s="17"/>
      <c r="Z345" s="17"/>
      <c r="AA345" s="17"/>
      <c r="AB345" s="17"/>
    </row>
    <row r="346" spans="1:28" ht="14.4">
      <c r="A346" s="5" t="s">
        <v>1318</v>
      </c>
      <c r="B346" s="6">
        <v>43277</v>
      </c>
      <c r="C346" s="7"/>
      <c r="D346" s="7" t="s">
        <v>79</v>
      </c>
      <c r="E346" s="5">
        <v>308</v>
      </c>
      <c r="F346" s="45" t="s">
        <v>71</v>
      </c>
      <c r="G346" s="5" t="s">
        <v>1323</v>
      </c>
      <c r="H346" s="5" t="s">
        <v>87</v>
      </c>
      <c r="I346" s="5" t="s">
        <v>36</v>
      </c>
      <c r="J346" s="5">
        <v>3986</v>
      </c>
      <c r="K346" s="34" t="s">
        <v>1324</v>
      </c>
      <c r="L346" s="12" t="s">
        <v>1325</v>
      </c>
      <c r="M346" s="17"/>
      <c r="N346" s="17"/>
      <c r="O346" s="17"/>
      <c r="P346" s="17"/>
      <c r="Q346" s="17"/>
      <c r="R346" s="17"/>
      <c r="S346" s="17"/>
      <c r="T346" s="17"/>
      <c r="U346" s="17"/>
      <c r="V346" s="17"/>
      <c r="W346" s="17"/>
      <c r="X346" s="17"/>
      <c r="Y346" s="17"/>
      <c r="Z346" s="17"/>
      <c r="AA346" s="17"/>
      <c r="AB346" s="17"/>
    </row>
    <row r="347" spans="1:28" ht="14.4">
      <c r="A347" s="5" t="s">
        <v>1318</v>
      </c>
      <c r="B347" s="6">
        <v>43277</v>
      </c>
      <c r="C347" s="7"/>
      <c r="D347" s="7" t="s">
        <v>99</v>
      </c>
      <c r="E347" s="5">
        <v>308</v>
      </c>
      <c r="F347" s="45" t="s">
        <v>71</v>
      </c>
      <c r="G347" s="5" t="s">
        <v>1326</v>
      </c>
      <c r="H347" s="5" t="s">
        <v>14</v>
      </c>
      <c r="I347" s="5" t="s">
        <v>36</v>
      </c>
      <c r="J347" s="5">
        <v>4009</v>
      </c>
      <c r="K347" s="34" t="s">
        <v>1327</v>
      </c>
      <c r="L347" s="12" t="s">
        <v>1328</v>
      </c>
      <c r="M347" s="17"/>
      <c r="N347" s="17"/>
      <c r="O347" s="17"/>
      <c r="P347" s="17"/>
      <c r="Q347" s="17"/>
      <c r="R347" s="17"/>
      <c r="S347" s="17"/>
      <c r="T347" s="17"/>
      <c r="U347" s="17"/>
      <c r="V347" s="17"/>
      <c r="W347" s="17"/>
      <c r="X347" s="17"/>
      <c r="Y347" s="17"/>
      <c r="Z347" s="17"/>
      <c r="AA347" s="17"/>
      <c r="AB347" s="17"/>
    </row>
    <row r="348" spans="1:28" ht="14.4">
      <c r="A348" s="5" t="s">
        <v>1331</v>
      </c>
      <c r="B348" s="6">
        <v>43277</v>
      </c>
      <c r="C348" s="7"/>
      <c r="D348" s="7" t="s">
        <v>199</v>
      </c>
      <c r="E348" s="5">
        <v>308</v>
      </c>
      <c r="F348" s="45" t="s">
        <v>71</v>
      </c>
      <c r="G348" s="5" t="s">
        <v>1278</v>
      </c>
      <c r="H348" s="5" t="s">
        <v>14</v>
      </c>
      <c r="I348" s="14" t="s">
        <v>36</v>
      </c>
      <c r="J348" s="5">
        <v>4059</v>
      </c>
      <c r="K348" s="34" t="s">
        <v>1332</v>
      </c>
      <c r="L348" s="12" t="s">
        <v>1333</v>
      </c>
      <c r="M348" s="17"/>
      <c r="N348" s="17"/>
      <c r="O348" s="17"/>
      <c r="P348" s="17"/>
      <c r="Q348" s="17"/>
      <c r="R348" s="17"/>
      <c r="S348" s="17"/>
      <c r="T348" s="17"/>
      <c r="U348" s="17"/>
      <c r="V348" s="17"/>
      <c r="W348" s="17"/>
      <c r="X348" s="17"/>
      <c r="Y348" s="17"/>
      <c r="Z348" s="17"/>
      <c r="AA348" s="17"/>
      <c r="AB348" s="17"/>
    </row>
    <row r="349" spans="1:28" ht="14.4">
      <c r="A349" s="5" t="s">
        <v>1331</v>
      </c>
      <c r="B349" s="6">
        <v>43277</v>
      </c>
      <c r="C349" s="7"/>
      <c r="D349" s="7" t="s">
        <v>206</v>
      </c>
      <c r="E349" s="5">
        <v>308</v>
      </c>
      <c r="F349" s="45" t="s">
        <v>71</v>
      </c>
      <c r="G349" s="5" t="s">
        <v>71</v>
      </c>
      <c r="H349" s="18" t="s">
        <v>132</v>
      </c>
      <c r="I349" s="5" t="s">
        <v>25</v>
      </c>
      <c r="J349" s="5">
        <v>4356</v>
      </c>
      <c r="K349" s="51" t="s">
        <v>1334</v>
      </c>
      <c r="L349" s="84" t="s">
        <v>1335</v>
      </c>
      <c r="M349" s="17"/>
      <c r="N349" s="17"/>
      <c r="O349" s="17"/>
      <c r="P349" s="17"/>
      <c r="Q349" s="17"/>
      <c r="R349" s="17"/>
      <c r="S349" s="17"/>
      <c r="T349" s="17"/>
      <c r="U349" s="17"/>
      <c r="V349" s="17"/>
      <c r="W349" s="17"/>
      <c r="X349" s="17"/>
      <c r="Y349" s="17"/>
      <c r="Z349" s="17"/>
      <c r="AA349" s="17"/>
      <c r="AB349" s="17"/>
    </row>
    <row r="350" spans="1:28" ht="14.4">
      <c r="A350" s="8" t="s">
        <v>1336</v>
      </c>
      <c r="B350" s="31">
        <v>43277</v>
      </c>
      <c r="C350" s="32"/>
      <c r="D350" s="32" t="s">
        <v>1337</v>
      </c>
      <c r="E350" s="8">
        <v>308</v>
      </c>
      <c r="F350" s="51" t="s">
        <v>71</v>
      </c>
      <c r="G350" s="8"/>
      <c r="H350" s="8"/>
      <c r="I350" s="8"/>
      <c r="J350" s="8"/>
      <c r="K350" s="34" t="s">
        <v>1338</v>
      </c>
      <c r="L350" s="34"/>
      <c r="M350" s="35"/>
      <c r="N350" s="35"/>
      <c r="O350" s="35"/>
      <c r="P350" s="35"/>
      <c r="Q350" s="35"/>
      <c r="R350" s="35"/>
      <c r="S350" s="35"/>
      <c r="T350" s="35"/>
      <c r="U350" s="35"/>
      <c r="V350" s="35"/>
      <c r="W350" s="35"/>
      <c r="X350" s="35"/>
      <c r="Y350" s="35"/>
      <c r="Z350" s="35"/>
      <c r="AA350" s="35"/>
      <c r="AB350" s="35"/>
    </row>
    <row r="351" spans="1:28" ht="14.4">
      <c r="A351" s="5" t="s">
        <v>1339</v>
      </c>
      <c r="B351" s="6">
        <v>43277</v>
      </c>
      <c r="C351" s="7"/>
      <c r="D351" s="7" t="s">
        <v>199</v>
      </c>
      <c r="E351" s="5">
        <v>300</v>
      </c>
      <c r="F351" s="21" t="s">
        <v>1340</v>
      </c>
      <c r="G351" s="5" t="s">
        <v>1341</v>
      </c>
      <c r="H351" s="5" t="s">
        <v>14</v>
      </c>
      <c r="I351" s="5" t="s">
        <v>25</v>
      </c>
      <c r="J351" s="5">
        <v>3941</v>
      </c>
      <c r="K351" s="34" t="s">
        <v>1342</v>
      </c>
      <c r="L351" s="12" t="s">
        <v>1343</v>
      </c>
      <c r="M351" s="17"/>
      <c r="N351" s="17"/>
      <c r="O351" s="17"/>
      <c r="P351" s="17"/>
      <c r="Q351" s="17"/>
      <c r="R351" s="17"/>
      <c r="S351" s="17"/>
      <c r="T351" s="17"/>
      <c r="U351" s="17"/>
      <c r="V351" s="17"/>
      <c r="W351" s="17"/>
      <c r="X351" s="17"/>
      <c r="Y351" s="17"/>
      <c r="Z351" s="17"/>
      <c r="AA351" s="17"/>
      <c r="AB351" s="17"/>
    </row>
    <row r="352" spans="1:28" ht="14.4">
      <c r="A352" s="5" t="s">
        <v>1339</v>
      </c>
      <c r="B352" s="6">
        <v>43277</v>
      </c>
      <c r="C352" s="7"/>
      <c r="D352" s="7" t="s">
        <v>206</v>
      </c>
      <c r="E352" s="5">
        <v>300</v>
      </c>
      <c r="F352" s="21" t="s">
        <v>1340</v>
      </c>
      <c r="G352" s="5" t="s">
        <v>1341</v>
      </c>
      <c r="H352" s="5" t="s">
        <v>14</v>
      </c>
      <c r="I352" s="5" t="s">
        <v>25</v>
      </c>
      <c r="J352" s="5">
        <v>3956</v>
      </c>
      <c r="K352" s="34" t="s">
        <v>1344</v>
      </c>
      <c r="L352" s="12" t="s">
        <v>1345</v>
      </c>
      <c r="M352" s="17"/>
      <c r="N352" s="17"/>
      <c r="O352" s="17"/>
      <c r="P352" s="17"/>
      <c r="Q352" s="17"/>
      <c r="R352" s="17"/>
      <c r="S352" s="17"/>
      <c r="T352" s="17"/>
      <c r="U352" s="17"/>
      <c r="V352" s="17"/>
      <c r="W352" s="17"/>
      <c r="X352" s="17"/>
      <c r="Y352" s="17"/>
      <c r="Z352" s="17"/>
      <c r="AA352" s="17"/>
      <c r="AB352" s="17"/>
    </row>
    <row r="353" spans="1:28" ht="14.4">
      <c r="A353" s="5" t="s">
        <v>1339</v>
      </c>
      <c r="B353" s="6">
        <v>43277</v>
      </c>
      <c r="C353" s="7"/>
      <c r="D353" s="7" t="s">
        <v>213</v>
      </c>
      <c r="E353" s="5">
        <v>300</v>
      </c>
      <c r="F353" s="21" t="s">
        <v>1340</v>
      </c>
      <c r="G353" s="5" t="s">
        <v>1346</v>
      </c>
      <c r="H353" s="5" t="s">
        <v>14</v>
      </c>
      <c r="I353" s="5" t="s">
        <v>36</v>
      </c>
      <c r="J353" s="5">
        <v>4030</v>
      </c>
      <c r="K353" s="34" t="s">
        <v>1347</v>
      </c>
      <c r="L353" s="12" t="s">
        <v>1348</v>
      </c>
      <c r="M353" s="17"/>
      <c r="N353" s="17"/>
      <c r="O353" s="17"/>
      <c r="P353" s="17"/>
      <c r="Q353" s="17"/>
      <c r="R353" s="17"/>
      <c r="S353" s="17"/>
      <c r="T353" s="17"/>
      <c r="U353" s="17"/>
      <c r="V353" s="17"/>
      <c r="W353" s="17"/>
      <c r="X353" s="17"/>
      <c r="Y353" s="17"/>
      <c r="Z353" s="17"/>
      <c r="AA353" s="17"/>
      <c r="AB353" s="17"/>
    </row>
    <row r="354" spans="1:28" ht="14.4">
      <c r="A354" s="5" t="s">
        <v>1339</v>
      </c>
      <c r="B354" s="6">
        <v>43277</v>
      </c>
      <c r="C354" s="7"/>
      <c r="D354" s="7" t="s">
        <v>220</v>
      </c>
      <c r="E354" s="5">
        <v>300</v>
      </c>
      <c r="F354" s="21" t="s">
        <v>1340</v>
      </c>
      <c r="G354" s="5" t="s">
        <v>1349</v>
      </c>
      <c r="H354" s="5" t="s">
        <v>14</v>
      </c>
      <c r="I354" s="5" t="s">
        <v>36</v>
      </c>
      <c r="J354" s="5">
        <v>4301</v>
      </c>
      <c r="K354" s="34" t="s">
        <v>1350</v>
      </c>
      <c r="L354" s="12" t="s">
        <v>1351</v>
      </c>
      <c r="M354" s="17"/>
      <c r="N354" s="17"/>
      <c r="O354" s="17"/>
      <c r="P354" s="17"/>
      <c r="Q354" s="17"/>
      <c r="R354" s="17"/>
      <c r="S354" s="17"/>
      <c r="T354" s="17"/>
      <c r="U354" s="17"/>
      <c r="V354" s="17"/>
      <c r="W354" s="17"/>
      <c r="X354" s="17"/>
      <c r="Y354" s="17"/>
      <c r="Z354" s="17"/>
      <c r="AA354" s="17"/>
      <c r="AB354" s="17"/>
    </row>
    <row r="355" spans="1:28" ht="14.4">
      <c r="A355" s="5" t="s">
        <v>1352</v>
      </c>
      <c r="B355" s="6">
        <v>43277</v>
      </c>
      <c r="C355" s="7"/>
      <c r="D355" s="7" t="s">
        <v>229</v>
      </c>
      <c r="E355" s="5">
        <v>300</v>
      </c>
      <c r="F355" s="5" t="s">
        <v>1353</v>
      </c>
      <c r="G355" s="36" t="s">
        <v>1340</v>
      </c>
      <c r="H355" s="5" t="s">
        <v>14</v>
      </c>
      <c r="I355" s="5" t="s">
        <v>25</v>
      </c>
      <c r="J355" s="5">
        <v>4006</v>
      </c>
      <c r="K355" s="34" t="s">
        <v>1354</v>
      </c>
      <c r="L355" s="12" t="s">
        <v>1355</v>
      </c>
      <c r="M355" s="17"/>
      <c r="N355" s="17"/>
      <c r="O355" s="17"/>
      <c r="P355" s="17"/>
      <c r="Q355" s="17"/>
      <c r="R355" s="17"/>
      <c r="S355" s="17"/>
      <c r="T355" s="17"/>
      <c r="U355" s="17"/>
      <c r="V355" s="17"/>
      <c r="W355" s="17"/>
      <c r="X355" s="17"/>
      <c r="Y355" s="17"/>
      <c r="Z355" s="17"/>
      <c r="AA355" s="17"/>
      <c r="AB355" s="17"/>
    </row>
    <row r="356" spans="1:28" ht="14.4">
      <c r="A356" s="5" t="s">
        <v>1352</v>
      </c>
      <c r="B356" s="6">
        <v>43277</v>
      </c>
      <c r="C356" s="7"/>
      <c r="D356" s="7" t="s">
        <v>233</v>
      </c>
      <c r="E356" s="5">
        <v>300</v>
      </c>
      <c r="F356" s="5" t="s">
        <v>1353</v>
      </c>
      <c r="G356" s="5" t="s">
        <v>1356</v>
      </c>
      <c r="H356" s="5" t="s">
        <v>14</v>
      </c>
      <c r="I356" s="5" t="s">
        <v>25</v>
      </c>
      <c r="J356" s="5">
        <v>4040</v>
      </c>
      <c r="K356" s="34" t="s">
        <v>1357</v>
      </c>
      <c r="L356" s="12" t="s">
        <v>1358</v>
      </c>
      <c r="M356" s="17"/>
      <c r="N356" s="17"/>
      <c r="O356" s="17"/>
      <c r="P356" s="17"/>
      <c r="Q356" s="17"/>
      <c r="R356" s="17"/>
      <c r="S356" s="17"/>
      <c r="T356" s="17"/>
      <c r="U356" s="17"/>
      <c r="V356" s="17"/>
      <c r="W356" s="17"/>
      <c r="X356" s="17"/>
      <c r="Y356" s="17"/>
      <c r="Z356" s="17"/>
      <c r="AA356" s="17"/>
      <c r="AB356" s="17"/>
    </row>
    <row r="357" spans="1:28" ht="14.4">
      <c r="A357" s="5" t="s">
        <v>1352</v>
      </c>
      <c r="B357" s="6">
        <v>43277</v>
      </c>
      <c r="C357" s="7"/>
      <c r="D357" s="7" t="s">
        <v>237</v>
      </c>
      <c r="E357" s="5">
        <v>300</v>
      </c>
      <c r="F357" s="5" t="s">
        <v>1353</v>
      </c>
      <c r="G357" s="5" t="s">
        <v>1353</v>
      </c>
      <c r="H357" s="5" t="s">
        <v>14</v>
      </c>
      <c r="I357" s="5" t="s">
        <v>25</v>
      </c>
      <c r="J357" s="5">
        <v>4195</v>
      </c>
      <c r="K357" s="34" t="s">
        <v>1362</v>
      </c>
      <c r="L357" s="12" t="s">
        <v>1363</v>
      </c>
      <c r="M357" s="17"/>
      <c r="N357" s="17"/>
      <c r="O357" s="17"/>
      <c r="P357" s="17"/>
      <c r="Q357" s="17"/>
      <c r="R357" s="17"/>
      <c r="S357" s="17"/>
      <c r="T357" s="17"/>
      <c r="U357" s="17"/>
      <c r="V357" s="17"/>
      <c r="W357" s="17"/>
      <c r="X357" s="17"/>
      <c r="Y357" s="17"/>
      <c r="Z357" s="17"/>
      <c r="AA357" s="17"/>
      <c r="AB357" s="17"/>
    </row>
    <row r="358" spans="1:28" ht="14.4">
      <c r="A358" s="5" t="s">
        <v>1352</v>
      </c>
      <c r="B358" s="6">
        <v>43277</v>
      </c>
      <c r="C358" s="7"/>
      <c r="D358" s="7" t="s">
        <v>241</v>
      </c>
      <c r="E358" s="5">
        <v>300</v>
      </c>
      <c r="F358" s="5" t="s">
        <v>1353</v>
      </c>
      <c r="G358" s="5" t="s">
        <v>1359</v>
      </c>
      <c r="H358" s="5" t="s">
        <v>14</v>
      </c>
      <c r="I358" s="5" t="s">
        <v>36</v>
      </c>
      <c r="J358" s="5">
        <v>4076</v>
      </c>
      <c r="K358" s="34" t="s">
        <v>1360</v>
      </c>
      <c r="L358" s="12" t="s">
        <v>1361</v>
      </c>
      <c r="M358" s="17"/>
      <c r="N358" s="17"/>
      <c r="O358" s="17"/>
      <c r="P358" s="17"/>
      <c r="Q358" s="17"/>
      <c r="R358" s="17"/>
      <c r="S358" s="17"/>
      <c r="T358" s="17"/>
      <c r="U358" s="17"/>
      <c r="V358" s="17"/>
      <c r="W358" s="17"/>
      <c r="X358" s="17"/>
      <c r="Y358" s="17"/>
      <c r="Z358" s="17"/>
      <c r="AA358" s="17"/>
      <c r="AB358" s="17"/>
    </row>
    <row r="359" spans="1:28" ht="14.4">
      <c r="A359" s="5" t="s">
        <v>1364</v>
      </c>
      <c r="B359" s="6">
        <v>43277</v>
      </c>
      <c r="C359" s="29"/>
      <c r="D359" s="29" t="s">
        <v>245</v>
      </c>
      <c r="E359" s="5">
        <v>300</v>
      </c>
      <c r="F359" s="21" t="s">
        <v>1341</v>
      </c>
      <c r="G359" s="5" t="s">
        <v>1365</v>
      </c>
      <c r="H359" s="5" t="s">
        <v>14</v>
      </c>
      <c r="I359" s="5" t="s">
        <v>25</v>
      </c>
      <c r="J359" s="5">
        <v>4249</v>
      </c>
      <c r="K359" s="34" t="s">
        <v>1366</v>
      </c>
      <c r="L359" s="12" t="s">
        <v>1367</v>
      </c>
      <c r="M359" s="17"/>
      <c r="N359" s="17"/>
      <c r="O359" s="17"/>
      <c r="P359" s="17"/>
      <c r="Q359" s="17"/>
      <c r="R359" s="17"/>
      <c r="S359" s="17"/>
      <c r="T359" s="17"/>
      <c r="U359" s="17"/>
      <c r="V359" s="17"/>
      <c r="W359" s="17"/>
      <c r="X359" s="17"/>
      <c r="Y359" s="17"/>
      <c r="Z359" s="17"/>
      <c r="AA359" s="17"/>
      <c r="AB359" s="17"/>
    </row>
    <row r="360" spans="1:28" ht="14.4">
      <c r="A360" s="5" t="s">
        <v>1364</v>
      </c>
      <c r="B360" s="6">
        <v>43277</v>
      </c>
      <c r="C360" s="29"/>
      <c r="D360" s="29" t="s">
        <v>249</v>
      </c>
      <c r="E360" s="5">
        <v>300</v>
      </c>
      <c r="F360" s="21" t="s">
        <v>1341</v>
      </c>
      <c r="G360" s="5" t="s">
        <v>1371</v>
      </c>
      <c r="H360" s="5" t="s">
        <v>14</v>
      </c>
      <c r="I360" s="5" t="s">
        <v>36</v>
      </c>
      <c r="J360" s="5">
        <v>4357</v>
      </c>
      <c r="K360" s="34" t="s">
        <v>1372</v>
      </c>
      <c r="L360" s="12" t="s">
        <v>1373</v>
      </c>
      <c r="M360" s="17"/>
      <c r="N360" s="17"/>
      <c r="O360" s="17"/>
      <c r="P360" s="17"/>
      <c r="Q360" s="17"/>
      <c r="R360" s="17"/>
      <c r="S360" s="17"/>
      <c r="T360" s="17"/>
      <c r="U360" s="17"/>
      <c r="V360" s="17"/>
      <c r="W360" s="17"/>
      <c r="X360" s="17"/>
      <c r="Y360" s="17"/>
      <c r="Z360" s="17"/>
      <c r="AA360" s="17"/>
      <c r="AB360" s="17"/>
    </row>
    <row r="361" spans="1:28" ht="14.4">
      <c r="A361" s="5" t="s">
        <v>1364</v>
      </c>
      <c r="B361" s="6">
        <v>43277</v>
      </c>
      <c r="C361" s="29"/>
      <c r="D361" s="29" t="s">
        <v>305</v>
      </c>
      <c r="E361" s="5">
        <v>300</v>
      </c>
      <c r="F361" s="21" t="s">
        <v>1341</v>
      </c>
      <c r="G361" s="5" t="s">
        <v>1368</v>
      </c>
      <c r="H361" s="5" t="s">
        <v>14</v>
      </c>
      <c r="I361" s="5" t="s">
        <v>36</v>
      </c>
      <c r="J361" s="5">
        <v>4313</v>
      </c>
      <c r="K361" s="34" t="s">
        <v>1369</v>
      </c>
      <c r="L361" s="12" t="s">
        <v>1370</v>
      </c>
      <c r="M361" s="17"/>
      <c r="N361" s="17"/>
      <c r="O361" s="17"/>
      <c r="P361" s="17"/>
      <c r="Q361" s="17"/>
      <c r="R361" s="17"/>
      <c r="S361" s="17"/>
      <c r="T361" s="17"/>
      <c r="U361" s="17"/>
      <c r="V361" s="17"/>
      <c r="W361" s="17"/>
      <c r="X361" s="17"/>
      <c r="Y361" s="17"/>
      <c r="Z361" s="17"/>
      <c r="AA361" s="17"/>
      <c r="AB361" s="17"/>
    </row>
    <row r="362" spans="1:28" ht="14.4">
      <c r="A362" s="5" t="s">
        <v>1364</v>
      </c>
      <c r="B362" s="6">
        <v>43277</v>
      </c>
      <c r="C362" s="29"/>
      <c r="D362" s="29" t="s">
        <v>310</v>
      </c>
      <c r="E362" s="5">
        <v>300</v>
      </c>
      <c r="F362" s="21" t="s">
        <v>1341</v>
      </c>
      <c r="G362" s="5" t="s">
        <v>1374</v>
      </c>
      <c r="H362" s="37" t="s">
        <v>14</v>
      </c>
      <c r="I362" s="5" t="s">
        <v>25</v>
      </c>
      <c r="J362" s="5">
        <v>4308</v>
      </c>
      <c r="K362" s="34" t="s">
        <v>1375</v>
      </c>
      <c r="L362" s="12" t="s">
        <v>1376</v>
      </c>
      <c r="M362" s="17"/>
      <c r="N362" s="17"/>
      <c r="O362" s="17"/>
      <c r="P362" s="17"/>
      <c r="Q362" s="17"/>
      <c r="R362" s="17"/>
      <c r="S362" s="17"/>
      <c r="T362" s="17"/>
      <c r="U362" s="17"/>
      <c r="V362" s="17"/>
      <c r="W362" s="17"/>
      <c r="X362" s="17"/>
      <c r="Y362" s="17"/>
      <c r="Z362" s="17"/>
      <c r="AA362" s="17"/>
      <c r="AB362" s="17"/>
    </row>
    <row r="363" spans="1:28" ht="14.4">
      <c r="A363" s="5" t="s">
        <v>1377</v>
      </c>
      <c r="B363" s="6">
        <v>43277</v>
      </c>
      <c r="C363" s="29"/>
      <c r="D363" s="29" t="s">
        <v>199</v>
      </c>
      <c r="E363" s="5">
        <v>386</v>
      </c>
      <c r="F363" s="5" t="s">
        <v>1378</v>
      </c>
      <c r="G363" s="5" t="s">
        <v>1379</v>
      </c>
      <c r="H363" s="37" t="s">
        <v>14</v>
      </c>
      <c r="I363" s="5" t="s">
        <v>25</v>
      </c>
      <c r="J363" s="5">
        <v>4106</v>
      </c>
      <c r="K363" s="34" t="s">
        <v>1380</v>
      </c>
      <c r="L363" s="12" t="s">
        <v>1381</v>
      </c>
      <c r="M363" s="17"/>
      <c r="N363" s="17"/>
      <c r="O363" s="17"/>
      <c r="P363" s="17"/>
      <c r="Q363" s="17"/>
      <c r="R363" s="17"/>
      <c r="S363" s="17"/>
      <c r="T363" s="17"/>
      <c r="U363" s="17"/>
      <c r="V363" s="17"/>
      <c r="W363" s="17"/>
      <c r="X363" s="17"/>
      <c r="Y363" s="17"/>
      <c r="Z363" s="17"/>
      <c r="AA363" s="17"/>
      <c r="AB363" s="17"/>
    </row>
    <row r="364" spans="1:28" ht="14.4">
      <c r="A364" s="5" t="s">
        <v>1377</v>
      </c>
      <c r="B364" s="6">
        <v>43277</v>
      </c>
      <c r="C364" s="7"/>
      <c r="D364" s="7" t="s">
        <v>206</v>
      </c>
      <c r="E364" s="5">
        <v>386</v>
      </c>
      <c r="F364" s="5" t="s">
        <v>1378</v>
      </c>
      <c r="G364" s="5" t="s">
        <v>661</v>
      </c>
      <c r="H364" s="5" t="s">
        <v>14</v>
      </c>
      <c r="I364" s="5" t="s">
        <v>25</v>
      </c>
      <c r="J364" s="5">
        <v>4253</v>
      </c>
      <c r="K364" s="34" t="s">
        <v>1385</v>
      </c>
      <c r="L364" s="12" t="s">
        <v>1386</v>
      </c>
      <c r="M364" s="17"/>
      <c r="N364" s="17"/>
      <c r="O364" s="17"/>
      <c r="P364" s="17"/>
      <c r="Q364" s="17"/>
      <c r="R364" s="17"/>
      <c r="S364" s="17"/>
      <c r="T364" s="17"/>
      <c r="U364" s="17"/>
      <c r="V364" s="17"/>
      <c r="W364" s="17"/>
      <c r="X364" s="17"/>
      <c r="Y364" s="17"/>
      <c r="Z364" s="17"/>
      <c r="AA364" s="17"/>
      <c r="AB364" s="17"/>
    </row>
    <row r="365" spans="1:28" ht="14.4">
      <c r="A365" s="5" t="s">
        <v>1377</v>
      </c>
      <c r="B365" s="6">
        <v>43277</v>
      </c>
      <c r="C365" s="7"/>
      <c r="D365" s="7" t="s">
        <v>213</v>
      </c>
      <c r="E365" s="5">
        <v>386</v>
      </c>
      <c r="F365" s="5" t="s">
        <v>1378</v>
      </c>
      <c r="G365" s="5" t="s">
        <v>1382</v>
      </c>
      <c r="H365" s="5" t="s">
        <v>14</v>
      </c>
      <c r="I365" s="5" t="s">
        <v>25</v>
      </c>
      <c r="J365" s="5">
        <v>4197</v>
      </c>
      <c r="K365" s="34" t="s">
        <v>1383</v>
      </c>
      <c r="L365" s="12" t="s">
        <v>1384</v>
      </c>
      <c r="M365" s="17"/>
      <c r="N365" s="17"/>
      <c r="O365" s="17"/>
      <c r="P365" s="17"/>
      <c r="Q365" s="17"/>
      <c r="R365" s="17"/>
      <c r="S365" s="17"/>
      <c r="T365" s="17"/>
      <c r="U365" s="17"/>
      <c r="V365" s="17"/>
      <c r="W365" s="17"/>
      <c r="X365" s="17"/>
      <c r="Y365" s="17"/>
      <c r="Z365" s="17"/>
      <c r="AA365" s="17"/>
      <c r="AB365" s="17"/>
    </row>
    <row r="366" spans="1:28" ht="14.4">
      <c r="A366" s="5" t="s">
        <v>1377</v>
      </c>
      <c r="B366" s="6">
        <v>43277</v>
      </c>
      <c r="C366" s="7"/>
      <c r="D366" s="7" t="s">
        <v>220</v>
      </c>
      <c r="E366" s="5">
        <v>386</v>
      </c>
      <c r="F366" s="5" t="s">
        <v>1378</v>
      </c>
      <c r="G366" s="5" t="s">
        <v>1387</v>
      </c>
      <c r="H366" s="5" t="s">
        <v>14</v>
      </c>
      <c r="I366" s="5" t="s">
        <v>25</v>
      </c>
      <c r="J366" s="5">
        <v>4288</v>
      </c>
      <c r="K366" s="34" t="s">
        <v>1388</v>
      </c>
      <c r="L366" s="12" t="s">
        <v>1389</v>
      </c>
      <c r="M366" s="17"/>
      <c r="N366" s="17"/>
      <c r="O366" s="17"/>
      <c r="P366" s="17"/>
      <c r="Q366" s="17"/>
      <c r="R366" s="17"/>
      <c r="S366" s="17"/>
      <c r="T366" s="17"/>
      <c r="U366" s="17"/>
      <c r="V366" s="17"/>
      <c r="W366" s="17"/>
      <c r="X366" s="17"/>
      <c r="Y366" s="17"/>
      <c r="Z366" s="17"/>
      <c r="AA366" s="17"/>
      <c r="AB366" s="17"/>
    </row>
    <row r="367" spans="1:28" ht="14.4">
      <c r="A367" s="5" t="s">
        <v>1390</v>
      </c>
      <c r="B367" s="6">
        <v>43277</v>
      </c>
      <c r="C367" s="7"/>
      <c r="D367" s="7" t="s">
        <v>229</v>
      </c>
      <c r="E367" s="5">
        <v>386</v>
      </c>
      <c r="F367" s="5" t="s">
        <v>1391</v>
      </c>
      <c r="G367" s="5" t="s">
        <v>1397</v>
      </c>
      <c r="H367" s="5" t="s">
        <v>14</v>
      </c>
      <c r="I367" s="5" t="s">
        <v>36</v>
      </c>
      <c r="J367" s="5">
        <v>4020</v>
      </c>
      <c r="K367" s="34" t="s">
        <v>1398</v>
      </c>
      <c r="L367" s="12" t="s">
        <v>1399</v>
      </c>
      <c r="M367" s="17"/>
      <c r="N367" s="17"/>
      <c r="O367" s="17"/>
      <c r="P367" s="17"/>
      <c r="Q367" s="17"/>
      <c r="R367" s="17"/>
      <c r="S367" s="17"/>
      <c r="T367" s="17"/>
      <c r="U367" s="17"/>
      <c r="V367" s="17"/>
      <c r="W367" s="17"/>
      <c r="X367" s="17"/>
      <c r="Y367" s="17"/>
      <c r="Z367" s="17"/>
      <c r="AA367" s="17"/>
      <c r="AB367" s="17"/>
    </row>
    <row r="368" spans="1:28" ht="14.4">
      <c r="A368" s="5" t="s">
        <v>1390</v>
      </c>
      <c r="B368" s="6">
        <v>43277</v>
      </c>
      <c r="C368" s="7"/>
      <c r="D368" s="7" t="s">
        <v>233</v>
      </c>
      <c r="E368" s="5">
        <v>386</v>
      </c>
      <c r="F368" s="5" t="s">
        <v>1391</v>
      </c>
      <c r="G368" s="5" t="s">
        <v>1275</v>
      </c>
      <c r="H368" s="5" t="s">
        <v>14</v>
      </c>
      <c r="I368" s="5" t="s">
        <v>78</v>
      </c>
      <c r="J368" s="5">
        <v>4001</v>
      </c>
      <c r="K368" s="34" t="s">
        <v>1392</v>
      </c>
      <c r="L368" s="12" t="s">
        <v>1393</v>
      </c>
      <c r="M368" s="17"/>
      <c r="N368" s="17"/>
      <c r="O368" s="17"/>
      <c r="P368" s="17"/>
      <c r="Q368" s="17"/>
      <c r="R368" s="17"/>
      <c r="S368" s="17"/>
      <c r="T368" s="17"/>
      <c r="U368" s="17"/>
      <c r="V368" s="17"/>
      <c r="W368" s="17"/>
      <c r="X368" s="17"/>
      <c r="Y368" s="17"/>
      <c r="Z368" s="17"/>
      <c r="AA368" s="17"/>
      <c r="AB368" s="17"/>
    </row>
    <row r="369" spans="1:28" ht="14.4">
      <c r="A369" s="5" t="s">
        <v>1390</v>
      </c>
      <c r="B369" s="6">
        <v>43277</v>
      </c>
      <c r="C369" s="7"/>
      <c r="D369" s="7" t="s">
        <v>237</v>
      </c>
      <c r="E369" s="5">
        <v>386</v>
      </c>
      <c r="F369" s="5" t="s">
        <v>1391</v>
      </c>
      <c r="G369" s="5" t="s">
        <v>1394</v>
      </c>
      <c r="H369" s="5" t="s">
        <v>87</v>
      </c>
      <c r="I369" s="5" t="s">
        <v>25</v>
      </c>
      <c r="J369" s="5">
        <v>4003</v>
      </c>
      <c r="K369" s="34" t="s">
        <v>1395</v>
      </c>
      <c r="L369" s="12" t="s">
        <v>1396</v>
      </c>
      <c r="M369" s="17"/>
      <c r="N369" s="17"/>
      <c r="O369" s="17"/>
      <c r="P369" s="17"/>
      <c r="Q369" s="17"/>
      <c r="R369" s="17"/>
      <c r="S369" s="17"/>
      <c r="T369" s="17"/>
      <c r="U369" s="17"/>
      <c r="V369" s="17"/>
      <c r="W369" s="17"/>
      <c r="X369" s="17"/>
      <c r="Y369" s="17"/>
      <c r="Z369" s="17"/>
      <c r="AA369" s="17"/>
      <c r="AB369" s="17"/>
    </row>
    <row r="370" spans="1:28" ht="14.4">
      <c r="A370" s="5" t="s">
        <v>1390</v>
      </c>
      <c r="B370" s="6">
        <v>43277</v>
      </c>
      <c r="C370" s="7"/>
      <c r="D370" s="7" t="s">
        <v>241</v>
      </c>
      <c r="E370" s="5">
        <v>386</v>
      </c>
      <c r="F370" s="5" t="s">
        <v>1391</v>
      </c>
      <c r="G370" s="5" t="s">
        <v>1400</v>
      </c>
      <c r="H370" s="5" t="s">
        <v>14</v>
      </c>
      <c r="I370" s="15" t="s">
        <v>25</v>
      </c>
      <c r="J370" s="5">
        <v>4128</v>
      </c>
      <c r="K370" s="34" t="s">
        <v>1401</v>
      </c>
      <c r="L370" s="12" t="s">
        <v>1402</v>
      </c>
      <c r="M370" s="17"/>
      <c r="N370" s="17"/>
      <c r="O370" s="17"/>
      <c r="P370" s="17"/>
      <c r="Q370" s="17"/>
      <c r="R370" s="17"/>
      <c r="S370" s="17"/>
      <c r="T370" s="17"/>
      <c r="U370" s="17"/>
      <c r="V370" s="17"/>
      <c r="W370" s="17"/>
      <c r="X370" s="17"/>
      <c r="Y370" s="17"/>
      <c r="Z370" s="17"/>
      <c r="AA370" s="17"/>
      <c r="AB370" s="17"/>
    </row>
    <row r="371" spans="1:28" ht="14.4">
      <c r="A371" s="5" t="s">
        <v>1403</v>
      </c>
      <c r="B371" s="6">
        <v>43277</v>
      </c>
      <c r="C371" s="7"/>
      <c r="D371" s="7" t="s">
        <v>245</v>
      </c>
      <c r="E371" s="5">
        <v>386</v>
      </c>
      <c r="F371" s="5" t="s">
        <v>1281</v>
      </c>
      <c r="G371" s="5" t="s">
        <v>391</v>
      </c>
      <c r="H371" s="5" t="s">
        <v>14</v>
      </c>
      <c r="I371" s="5" t="s">
        <v>25</v>
      </c>
      <c r="J371" s="5">
        <v>4292</v>
      </c>
      <c r="K371" s="34" t="s">
        <v>1412</v>
      </c>
      <c r="L371" s="12" t="s">
        <v>1413</v>
      </c>
      <c r="M371" s="17"/>
      <c r="N371" s="17"/>
      <c r="O371" s="17"/>
      <c r="P371" s="17"/>
      <c r="Q371" s="17"/>
      <c r="R371" s="17"/>
      <c r="S371" s="17"/>
      <c r="T371" s="17"/>
      <c r="U371" s="17"/>
      <c r="V371" s="17"/>
      <c r="W371" s="17"/>
      <c r="X371" s="17"/>
      <c r="Y371" s="17"/>
      <c r="Z371" s="17"/>
      <c r="AA371" s="17"/>
      <c r="AB371" s="17"/>
    </row>
    <row r="372" spans="1:28" ht="14.4">
      <c r="A372" s="5" t="s">
        <v>1403</v>
      </c>
      <c r="B372" s="6">
        <v>43277</v>
      </c>
      <c r="C372" s="7"/>
      <c r="D372" s="7" t="s">
        <v>249</v>
      </c>
      <c r="E372" s="5">
        <v>386</v>
      </c>
      <c r="F372" s="5" t="s">
        <v>1281</v>
      </c>
      <c r="G372" s="5" t="s">
        <v>1409</v>
      </c>
      <c r="H372" s="5" t="s">
        <v>14</v>
      </c>
      <c r="I372" s="5" t="s">
        <v>25</v>
      </c>
      <c r="J372" s="5">
        <v>4170</v>
      </c>
      <c r="K372" s="34" t="s">
        <v>1410</v>
      </c>
      <c r="L372" s="12" t="s">
        <v>1411</v>
      </c>
      <c r="M372" s="17"/>
      <c r="N372" s="17"/>
      <c r="O372" s="17"/>
      <c r="P372" s="17"/>
      <c r="Q372" s="17"/>
      <c r="R372" s="17"/>
      <c r="S372" s="17"/>
      <c r="T372" s="17"/>
      <c r="U372" s="17"/>
      <c r="V372" s="17"/>
      <c r="W372" s="17"/>
      <c r="X372" s="17"/>
      <c r="Y372" s="17"/>
      <c r="Z372" s="17"/>
      <c r="AA372" s="17"/>
      <c r="AB372" s="17"/>
    </row>
    <row r="373" spans="1:28" ht="14.4">
      <c r="A373" s="5" t="s">
        <v>1403</v>
      </c>
      <c r="B373" s="6">
        <v>43277</v>
      </c>
      <c r="C373" s="7"/>
      <c r="D373" s="7" t="s">
        <v>305</v>
      </c>
      <c r="E373" s="5">
        <v>386</v>
      </c>
      <c r="F373" s="5" t="s">
        <v>1281</v>
      </c>
      <c r="G373" s="5" t="s">
        <v>1404</v>
      </c>
      <c r="H373" s="5" t="s">
        <v>14</v>
      </c>
      <c r="I373" s="5" t="s">
        <v>36</v>
      </c>
      <c r="J373" s="5">
        <v>4157</v>
      </c>
      <c r="K373" s="34" t="s">
        <v>1407</v>
      </c>
      <c r="L373" s="12" t="s">
        <v>1408</v>
      </c>
      <c r="M373" s="17"/>
      <c r="N373" s="17"/>
      <c r="O373" s="17"/>
      <c r="P373" s="17"/>
      <c r="Q373" s="17"/>
      <c r="R373" s="17"/>
      <c r="S373" s="17"/>
      <c r="T373" s="17"/>
      <c r="U373" s="17"/>
      <c r="V373" s="17"/>
      <c r="W373" s="17"/>
      <c r="X373" s="17"/>
      <c r="Y373" s="17"/>
      <c r="Z373" s="17"/>
      <c r="AA373" s="17"/>
      <c r="AB373" s="17"/>
    </row>
    <row r="374" spans="1:28" ht="14.4">
      <c r="A374" s="5" t="s">
        <v>1403</v>
      </c>
      <c r="B374" s="6">
        <v>43277</v>
      </c>
      <c r="C374" s="7"/>
      <c r="D374" s="7" t="s">
        <v>310</v>
      </c>
      <c r="E374" s="5">
        <v>386</v>
      </c>
      <c r="F374" s="5" t="s">
        <v>1281</v>
      </c>
      <c r="G374" s="5" t="s">
        <v>1404</v>
      </c>
      <c r="H374" s="37" t="s">
        <v>14</v>
      </c>
      <c r="I374" s="5" t="s">
        <v>36</v>
      </c>
      <c r="J374" s="5">
        <v>4156</v>
      </c>
      <c r="K374" s="34" t="s">
        <v>1405</v>
      </c>
      <c r="L374" s="12" t="s">
        <v>1406</v>
      </c>
      <c r="M374" s="17"/>
      <c r="N374" s="17"/>
      <c r="O374" s="17"/>
      <c r="P374" s="17"/>
      <c r="Q374" s="17"/>
      <c r="R374" s="17"/>
      <c r="S374" s="17"/>
      <c r="T374" s="17"/>
      <c r="U374" s="17"/>
      <c r="V374" s="17"/>
      <c r="W374" s="17"/>
      <c r="X374" s="17"/>
      <c r="Y374" s="17"/>
      <c r="Z374" s="17"/>
      <c r="AA374" s="17"/>
      <c r="AB374" s="17"/>
    </row>
    <row r="375" spans="1:28" ht="14.4">
      <c r="A375" s="5" t="s">
        <v>1414</v>
      </c>
      <c r="B375" s="6">
        <v>43278</v>
      </c>
      <c r="C375" s="7"/>
      <c r="D375" s="7" t="s">
        <v>128</v>
      </c>
      <c r="E375" s="5">
        <v>386</v>
      </c>
      <c r="F375" s="5" t="s">
        <v>1378</v>
      </c>
      <c r="G375" s="5" t="s">
        <v>886</v>
      </c>
      <c r="H375" s="5" t="s">
        <v>14</v>
      </c>
      <c r="I375" s="5" t="s">
        <v>25</v>
      </c>
      <c r="J375" s="5">
        <v>4219</v>
      </c>
      <c r="K375" s="34" t="s">
        <v>1422</v>
      </c>
      <c r="L375" s="12" t="s">
        <v>1423</v>
      </c>
      <c r="M375" s="17"/>
      <c r="N375" s="17"/>
      <c r="O375" s="17"/>
      <c r="P375" s="17"/>
      <c r="Q375" s="17"/>
      <c r="R375" s="17"/>
      <c r="S375" s="17"/>
      <c r="T375" s="17"/>
      <c r="U375" s="17"/>
      <c r="V375" s="17"/>
      <c r="W375" s="17"/>
      <c r="X375" s="17"/>
      <c r="Y375" s="17"/>
      <c r="Z375" s="17"/>
      <c r="AA375" s="17"/>
      <c r="AB375" s="17"/>
    </row>
    <row r="376" spans="1:28" ht="14.4">
      <c r="A376" s="5" t="s">
        <v>1414</v>
      </c>
      <c r="B376" s="6">
        <v>43278</v>
      </c>
      <c r="C376" s="7"/>
      <c r="D376" s="7" t="s">
        <v>21</v>
      </c>
      <c r="E376" s="5">
        <v>386</v>
      </c>
      <c r="F376" s="5" t="s">
        <v>1378</v>
      </c>
      <c r="G376" s="5" t="s">
        <v>1341</v>
      </c>
      <c r="H376" s="37" t="s">
        <v>14</v>
      </c>
      <c r="I376" s="5" t="s">
        <v>25</v>
      </c>
      <c r="J376" s="5">
        <v>4026</v>
      </c>
      <c r="K376" s="34" t="s">
        <v>1415</v>
      </c>
      <c r="L376" s="12" t="s">
        <v>1416</v>
      </c>
      <c r="M376" s="17"/>
      <c r="N376" s="17"/>
      <c r="O376" s="17"/>
      <c r="P376" s="17"/>
      <c r="Q376" s="17"/>
      <c r="R376" s="17"/>
      <c r="S376" s="17"/>
      <c r="T376" s="17"/>
      <c r="U376" s="17"/>
      <c r="V376" s="17"/>
      <c r="W376" s="17"/>
      <c r="X376" s="17"/>
      <c r="Y376" s="17"/>
      <c r="Z376" s="17"/>
      <c r="AA376" s="17"/>
      <c r="AB376" s="17"/>
    </row>
    <row r="377" spans="1:28" ht="14.4">
      <c r="A377" s="5" t="s">
        <v>1414</v>
      </c>
      <c r="B377" s="6">
        <v>43278</v>
      </c>
      <c r="C377" s="7"/>
      <c r="D377" s="7" t="s">
        <v>79</v>
      </c>
      <c r="E377" s="5">
        <v>386</v>
      </c>
      <c r="F377" s="5" t="s">
        <v>1378</v>
      </c>
      <c r="G377" s="5" t="s">
        <v>1419</v>
      </c>
      <c r="H377" s="5" t="s">
        <v>14</v>
      </c>
      <c r="I377" s="5" t="s">
        <v>36</v>
      </c>
      <c r="J377" s="5">
        <v>4175</v>
      </c>
      <c r="K377" s="34" t="s">
        <v>1420</v>
      </c>
      <c r="L377" s="12" t="s">
        <v>1421</v>
      </c>
      <c r="M377" s="17"/>
      <c r="N377" s="17"/>
      <c r="O377" s="17"/>
      <c r="P377" s="17"/>
      <c r="Q377" s="17"/>
      <c r="R377" s="17"/>
      <c r="S377" s="17"/>
      <c r="T377" s="17"/>
      <c r="U377" s="17"/>
      <c r="V377" s="17"/>
      <c r="W377" s="17"/>
      <c r="X377" s="17"/>
      <c r="Y377" s="17"/>
      <c r="Z377" s="17"/>
      <c r="AA377" s="17"/>
      <c r="AB377" s="17"/>
    </row>
    <row r="378" spans="1:28" ht="14.4">
      <c r="A378" s="5" t="s">
        <v>1414</v>
      </c>
      <c r="B378" s="6">
        <v>43278</v>
      </c>
      <c r="C378" s="7"/>
      <c r="D378" s="7" t="s">
        <v>99</v>
      </c>
      <c r="E378" s="5">
        <v>386</v>
      </c>
      <c r="F378" s="5" t="s">
        <v>1378</v>
      </c>
      <c r="G378" s="5" t="s">
        <v>325</v>
      </c>
      <c r="H378" s="5" t="s">
        <v>14</v>
      </c>
      <c r="I378" s="5" t="s">
        <v>78</v>
      </c>
      <c r="J378" s="5">
        <v>4060</v>
      </c>
      <c r="K378" s="34" t="s">
        <v>1417</v>
      </c>
      <c r="L378" s="12" t="s">
        <v>1418</v>
      </c>
      <c r="M378" s="17"/>
      <c r="N378" s="17"/>
      <c r="O378" s="17"/>
      <c r="P378" s="17"/>
      <c r="Q378" s="17"/>
      <c r="R378" s="17"/>
      <c r="S378" s="17"/>
      <c r="T378" s="17"/>
      <c r="U378" s="17"/>
      <c r="V378" s="17"/>
      <c r="W378" s="17"/>
      <c r="X378" s="17"/>
      <c r="Y378" s="17"/>
      <c r="Z378" s="17"/>
      <c r="AA378" s="17"/>
      <c r="AB378" s="17"/>
    </row>
    <row r="379" spans="1:28" ht="14.4">
      <c r="A379" s="5" t="s">
        <v>1424</v>
      </c>
      <c r="B379" s="6">
        <v>43278</v>
      </c>
      <c r="C379" s="7"/>
      <c r="D379" s="7" t="s">
        <v>199</v>
      </c>
      <c r="E379" s="5">
        <v>386</v>
      </c>
      <c r="F379" s="5" t="s">
        <v>325</v>
      </c>
      <c r="G379" s="5" t="s">
        <v>1427</v>
      </c>
      <c r="H379" s="5" t="s">
        <v>14</v>
      </c>
      <c r="I379" s="5" t="s">
        <v>25</v>
      </c>
      <c r="J379" s="5">
        <v>4036</v>
      </c>
      <c r="K379" s="34" t="s">
        <v>1428</v>
      </c>
      <c r="L379" s="12" t="s">
        <v>1429</v>
      </c>
      <c r="M379" s="17"/>
      <c r="N379" s="17"/>
      <c r="O379" s="17"/>
      <c r="P379" s="17"/>
      <c r="Q379" s="17"/>
      <c r="R379" s="17"/>
      <c r="S379" s="17"/>
      <c r="T379" s="17"/>
      <c r="U379" s="17"/>
      <c r="V379" s="17"/>
      <c r="W379" s="17"/>
      <c r="X379" s="17"/>
      <c r="Y379" s="17"/>
      <c r="Z379" s="17"/>
      <c r="AA379" s="17"/>
      <c r="AB379" s="17"/>
    </row>
    <row r="380" spans="1:28" ht="14.4">
      <c r="A380" s="5" t="s">
        <v>1424</v>
      </c>
      <c r="B380" s="6">
        <v>43278</v>
      </c>
      <c r="C380" s="7"/>
      <c r="D380" s="7" t="s">
        <v>206</v>
      </c>
      <c r="E380" s="5">
        <v>386</v>
      </c>
      <c r="F380" s="5" t="s">
        <v>325</v>
      </c>
      <c r="G380" s="5" t="s">
        <v>1391</v>
      </c>
      <c r="H380" s="5" t="s">
        <v>14</v>
      </c>
      <c r="I380" s="5" t="s">
        <v>78</v>
      </c>
      <c r="J380" s="5">
        <v>4023</v>
      </c>
      <c r="K380" s="34" t="s">
        <v>1425</v>
      </c>
      <c r="L380" s="12" t="s">
        <v>1426</v>
      </c>
      <c r="M380" s="17"/>
      <c r="N380" s="17"/>
      <c r="O380" s="17"/>
      <c r="P380" s="17"/>
      <c r="Q380" s="17"/>
      <c r="R380" s="17"/>
      <c r="S380" s="17"/>
      <c r="T380" s="17"/>
      <c r="U380" s="17"/>
      <c r="V380" s="17"/>
      <c r="W380" s="17"/>
      <c r="X380" s="17"/>
      <c r="Y380" s="17"/>
      <c r="Z380" s="17"/>
      <c r="AA380" s="17"/>
      <c r="AB380" s="17"/>
    </row>
    <row r="381" spans="1:28" ht="14.4">
      <c r="A381" s="5" t="s">
        <v>1424</v>
      </c>
      <c r="B381" s="6">
        <v>43278</v>
      </c>
      <c r="C381" s="7"/>
      <c r="D381" s="7" t="s">
        <v>213</v>
      </c>
      <c r="E381" s="5">
        <v>386</v>
      </c>
      <c r="F381" s="5" t="s">
        <v>325</v>
      </c>
      <c r="G381" s="5" t="s">
        <v>1433</v>
      </c>
      <c r="H381" s="5" t="s">
        <v>87</v>
      </c>
      <c r="I381" s="5" t="s">
        <v>25</v>
      </c>
      <c r="J381" s="5">
        <v>4340</v>
      </c>
      <c r="K381" s="34" t="s">
        <v>1434</v>
      </c>
      <c r="L381" s="12" t="s">
        <v>1435</v>
      </c>
      <c r="M381" s="17"/>
      <c r="N381" s="17"/>
      <c r="O381" s="17"/>
      <c r="P381" s="17"/>
      <c r="Q381" s="17"/>
      <c r="R381" s="17"/>
      <c r="S381" s="17"/>
      <c r="T381" s="17"/>
      <c r="U381" s="17"/>
      <c r="V381" s="17"/>
      <c r="W381" s="17"/>
      <c r="X381" s="17"/>
      <c r="Y381" s="17"/>
      <c r="Z381" s="17"/>
      <c r="AA381" s="17"/>
      <c r="AB381" s="17"/>
    </row>
    <row r="382" spans="1:28" ht="14.4">
      <c r="A382" s="5" t="s">
        <v>1424</v>
      </c>
      <c r="B382" s="6">
        <v>43278</v>
      </c>
      <c r="C382" s="7"/>
      <c r="D382" s="7" t="s">
        <v>220</v>
      </c>
      <c r="E382" s="5">
        <v>386</v>
      </c>
      <c r="F382" s="5" t="s">
        <v>325</v>
      </c>
      <c r="G382" s="5" t="s">
        <v>1430</v>
      </c>
      <c r="H382" s="37" t="s">
        <v>14</v>
      </c>
      <c r="I382" s="5" t="s">
        <v>36</v>
      </c>
      <c r="J382" s="5">
        <v>4242</v>
      </c>
      <c r="K382" s="34" t="s">
        <v>1431</v>
      </c>
      <c r="L382" s="12" t="s">
        <v>1432</v>
      </c>
      <c r="M382" s="17"/>
      <c r="N382" s="17"/>
      <c r="O382" s="17"/>
      <c r="P382" s="17"/>
      <c r="Q382" s="17"/>
      <c r="R382" s="17"/>
      <c r="S382" s="17"/>
      <c r="T382" s="17"/>
      <c r="U382" s="17"/>
      <c r="V382" s="17"/>
      <c r="W382" s="17"/>
      <c r="X382" s="17"/>
      <c r="Y382" s="17"/>
      <c r="Z382" s="17"/>
      <c r="AA382" s="17"/>
      <c r="AB382" s="17"/>
    </row>
    <row r="383" spans="1:28" ht="14.4">
      <c r="A383" s="5" t="s">
        <v>1436</v>
      </c>
      <c r="B383" s="6">
        <v>43278</v>
      </c>
      <c r="C383" s="7"/>
      <c r="D383" s="7" t="s">
        <v>229</v>
      </c>
      <c r="E383" s="5">
        <v>386</v>
      </c>
      <c r="F383" s="5" t="s">
        <v>1281</v>
      </c>
      <c r="G383" s="5" t="s">
        <v>1378</v>
      </c>
      <c r="H383" s="5" t="s">
        <v>14</v>
      </c>
      <c r="I383" s="5" t="s">
        <v>25</v>
      </c>
      <c r="J383" s="5">
        <v>4007</v>
      </c>
      <c r="K383" s="34" t="s">
        <v>1437</v>
      </c>
      <c r="L383" s="12" t="s">
        <v>1438</v>
      </c>
      <c r="M383" s="17"/>
      <c r="N383" s="17"/>
      <c r="O383" s="17"/>
      <c r="P383" s="17"/>
      <c r="Q383" s="17"/>
      <c r="R383" s="17"/>
      <c r="S383" s="17"/>
      <c r="T383" s="17"/>
      <c r="U383" s="17"/>
      <c r="V383" s="17"/>
      <c r="W383" s="17"/>
      <c r="X383" s="17"/>
      <c r="Y383" s="17"/>
      <c r="Z383" s="17"/>
      <c r="AA383" s="17"/>
      <c r="AB383" s="17"/>
    </row>
    <row r="384" spans="1:28" ht="14.4">
      <c r="A384" s="5" t="s">
        <v>1436</v>
      </c>
      <c r="B384" s="6">
        <v>43278</v>
      </c>
      <c r="C384" s="7"/>
      <c r="D384" s="7" t="s">
        <v>233</v>
      </c>
      <c r="E384" s="5">
        <v>386</v>
      </c>
      <c r="F384" s="5" t="s">
        <v>1281</v>
      </c>
      <c r="G384" s="5" t="s">
        <v>1439</v>
      </c>
      <c r="H384" s="5" t="s">
        <v>14</v>
      </c>
      <c r="I384" s="5" t="s">
        <v>36</v>
      </c>
      <c r="J384" s="5">
        <v>4169</v>
      </c>
      <c r="K384" s="34" t="s">
        <v>1440</v>
      </c>
      <c r="L384" s="12" t="s">
        <v>1441</v>
      </c>
      <c r="M384" s="17"/>
      <c r="N384" s="17"/>
      <c r="O384" s="17"/>
      <c r="P384" s="17"/>
      <c r="Q384" s="17"/>
      <c r="R384" s="17"/>
      <c r="S384" s="17"/>
      <c r="T384" s="17"/>
      <c r="U384" s="17"/>
      <c r="V384" s="17"/>
      <c r="W384" s="17"/>
      <c r="X384" s="17"/>
      <c r="Y384" s="17"/>
      <c r="Z384" s="17"/>
      <c r="AA384" s="17"/>
      <c r="AB384" s="17"/>
    </row>
    <row r="385" spans="1:28" ht="14.4">
      <c r="A385" s="5" t="s">
        <v>1436</v>
      </c>
      <c r="B385" s="6">
        <v>43278</v>
      </c>
      <c r="C385" s="7"/>
      <c r="D385" s="7" t="s">
        <v>237</v>
      </c>
      <c r="E385" s="5">
        <v>386</v>
      </c>
      <c r="F385" s="5" t="s">
        <v>1281</v>
      </c>
      <c r="G385" s="5" t="s">
        <v>1445</v>
      </c>
      <c r="H385" s="5" t="s">
        <v>14</v>
      </c>
      <c r="I385" s="5" t="s">
        <v>25</v>
      </c>
      <c r="J385" s="5">
        <v>4256</v>
      </c>
      <c r="K385" s="34" t="s">
        <v>1446</v>
      </c>
      <c r="L385" s="12" t="s">
        <v>1447</v>
      </c>
      <c r="M385" s="17"/>
      <c r="N385" s="17"/>
      <c r="O385" s="17"/>
      <c r="P385" s="17"/>
      <c r="Q385" s="17"/>
      <c r="R385" s="17"/>
      <c r="S385" s="17"/>
      <c r="T385" s="17"/>
      <c r="U385" s="17"/>
      <c r="V385" s="17"/>
      <c r="W385" s="17"/>
      <c r="X385" s="17"/>
      <c r="Y385" s="17"/>
      <c r="Z385" s="17"/>
      <c r="AA385" s="17"/>
      <c r="AB385" s="17"/>
    </row>
    <row r="386" spans="1:28" ht="14.4">
      <c r="A386" s="5" t="s">
        <v>1436</v>
      </c>
      <c r="B386" s="6">
        <v>43278</v>
      </c>
      <c r="C386" s="7"/>
      <c r="D386" s="7" t="s">
        <v>241</v>
      </c>
      <c r="E386" s="5">
        <v>386</v>
      </c>
      <c r="F386" s="5" t="s">
        <v>1281</v>
      </c>
      <c r="G386" s="5" t="s">
        <v>1442</v>
      </c>
      <c r="H386" s="5" t="s">
        <v>14</v>
      </c>
      <c r="I386" s="5" t="s">
        <v>78</v>
      </c>
      <c r="J386" s="5">
        <v>4217</v>
      </c>
      <c r="K386" s="34" t="s">
        <v>1443</v>
      </c>
      <c r="L386" s="12" t="s">
        <v>1444</v>
      </c>
      <c r="M386" s="17"/>
      <c r="N386" s="17"/>
      <c r="O386" s="17"/>
      <c r="P386" s="17"/>
      <c r="Q386" s="17"/>
      <c r="R386" s="17"/>
      <c r="S386" s="17"/>
      <c r="T386" s="17"/>
      <c r="U386" s="17"/>
      <c r="V386" s="17"/>
      <c r="W386" s="17"/>
      <c r="X386" s="17"/>
      <c r="Y386" s="17"/>
      <c r="Z386" s="17"/>
      <c r="AA386" s="17"/>
      <c r="AB386" s="17"/>
    </row>
    <row r="387" spans="1:28" ht="14.4">
      <c r="A387" s="5" t="s">
        <v>1448</v>
      </c>
      <c r="B387" s="6">
        <v>43278</v>
      </c>
      <c r="C387" s="7"/>
      <c r="D387" s="7" t="s">
        <v>245</v>
      </c>
      <c r="E387" s="5">
        <v>386</v>
      </c>
      <c r="F387" s="5" t="s">
        <v>1391</v>
      </c>
      <c r="G387" s="5" t="s">
        <v>812</v>
      </c>
      <c r="H387" s="5" t="s">
        <v>102</v>
      </c>
      <c r="I387" s="5" t="s">
        <v>25</v>
      </c>
      <c r="J387" s="5">
        <v>4260</v>
      </c>
      <c r="K387" s="34" t="s">
        <v>1457</v>
      </c>
      <c r="L387" s="12" t="s">
        <v>1458</v>
      </c>
      <c r="M387" s="17"/>
      <c r="N387" s="17"/>
      <c r="O387" s="17"/>
      <c r="P387" s="17"/>
      <c r="Q387" s="17"/>
      <c r="R387" s="17"/>
      <c r="S387" s="17"/>
      <c r="T387" s="17"/>
      <c r="U387" s="17"/>
      <c r="V387" s="17"/>
      <c r="W387" s="17"/>
      <c r="X387" s="17"/>
      <c r="Y387" s="17"/>
      <c r="Z387" s="17"/>
      <c r="AA387" s="17"/>
      <c r="AB387" s="17"/>
    </row>
    <row r="388" spans="1:28" ht="14.4">
      <c r="A388" s="5" t="s">
        <v>1448</v>
      </c>
      <c r="B388" s="6">
        <v>43278</v>
      </c>
      <c r="C388" s="7"/>
      <c r="D388" s="7" t="s">
        <v>249</v>
      </c>
      <c r="E388" s="5">
        <v>386</v>
      </c>
      <c r="F388" s="5" t="s">
        <v>1391</v>
      </c>
      <c r="G388" s="5" t="s">
        <v>1086</v>
      </c>
      <c r="H388" s="5" t="s">
        <v>87</v>
      </c>
      <c r="I388" s="5" t="s">
        <v>25</v>
      </c>
      <c r="J388" s="5">
        <v>4182</v>
      </c>
      <c r="K388" s="34" t="s">
        <v>1452</v>
      </c>
      <c r="L388" s="12" t="s">
        <v>1453</v>
      </c>
      <c r="M388" s="17"/>
      <c r="N388" s="17"/>
      <c r="O388" s="17"/>
      <c r="P388" s="17"/>
      <c r="Q388" s="17"/>
      <c r="R388" s="17"/>
      <c r="S388" s="17"/>
      <c r="T388" s="17"/>
      <c r="U388" s="17"/>
      <c r="V388" s="17"/>
      <c r="W388" s="17"/>
      <c r="X388" s="17"/>
      <c r="Y388" s="17"/>
      <c r="Z388" s="17"/>
      <c r="AA388" s="17"/>
      <c r="AB388" s="17"/>
    </row>
    <row r="389" spans="1:28" ht="14.4">
      <c r="A389" s="5" t="s">
        <v>1448</v>
      </c>
      <c r="B389" s="6">
        <v>43278</v>
      </c>
      <c r="C389" s="7"/>
      <c r="D389" s="7" t="s">
        <v>305</v>
      </c>
      <c r="E389" s="5">
        <v>386</v>
      </c>
      <c r="F389" s="5" t="s">
        <v>1391</v>
      </c>
      <c r="G389" s="5" t="s">
        <v>1454</v>
      </c>
      <c r="H389" s="5" t="s">
        <v>14</v>
      </c>
      <c r="I389" s="5" t="s">
        <v>36</v>
      </c>
      <c r="J389" s="5">
        <v>4208</v>
      </c>
      <c r="K389" s="34" t="s">
        <v>1455</v>
      </c>
      <c r="L389" s="12" t="s">
        <v>1456</v>
      </c>
      <c r="M389" s="17"/>
      <c r="N389" s="17"/>
      <c r="O389" s="17"/>
      <c r="P389" s="17"/>
      <c r="Q389" s="17"/>
      <c r="R389" s="17"/>
      <c r="S389" s="17"/>
      <c r="T389" s="17"/>
      <c r="U389" s="17"/>
      <c r="V389" s="17"/>
      <c r="W389" s="17"/>
      <c r="X389" s="17"/>
      <c r="Y389" s="17"/>
      <c r="Z389" s="17"/>
      <c r="AA389" s="17"/>
      <c r="AB389" s="17"/>
    </row>
    <row r="390" spans="1:28" ht="14.4">
      <c r="A390" s="5" t="s">
        <v>1448</v>
      </c>
      <c r="B390" s="6">
        <v>43278</v>
      </c>
      <c r="C390" s="7"/>
      <c r="D390" s="7" t="s">
        <v>310</v>
      </c>
      <c r="E390" s="5">
        <v>386</v>
      </c>
      <c r="F390" s="5" t="s">
        <v>1391</v>
      </c>
      <c r="G390" s="5" t="s">
        <v>1449</v>
      </c>
      <c r="H390" s="5" t="s">
        <v>14</v>
      </c>
      <c r="I390" s="5" t="s">
        <v>25</v>
      </c>
      <c r="J390" s="5">
        <v>4099</v>
      </c>
      <c r="K390" s="34" t="s">
        <v>1450</v>
      </c>
      <c r="L390" s="12" t="s">
        <v>1451</v>
      </c>
      <c r="M390" s="17"/>
      <c r="N390" s="17"/>
      <c r="O390" s="17"/>
      <c r="P390" s="17"/>
      <c r="Q390" s="17"/>
      <c r="R390" s="17"/>
      <c r="S390" s="17"/>
      <c r="T390" s="17"/>
      <c r="U390" s="17"/>
      <c r="V390" s="17"/>
      <c r="W390" s="17"/>
      <c r="X390" s="17"/>
      <c r="Y390" s="17"/>
      <c r="Z390" s="17"/>
      <c r="AA390" s="17"/>
      <c r="AB390" s="17"/>
    </row>
    <row r="391" spans="1:28" ht="14.4">
      <c r="A391" s="5" t="s">
        <v>1459</v>
      </c>
      <c r="B391" s="6">
        <v>43279</v>
      </c>
      <c r="C391" s="7"/>
      <c r="D391" s="7" t="s">
        <v>128</v>
      </c>
      <c r="E391" s="5">
        <v>300</v>
      </c>
      <c r="F391" s="5" t="s">
        <v>334</v>
      </c>
      <c r="G391" s="5" t="s">
        <v>334</v>
      </c>
      <c r="H391" s="5" t="s">
        <v>14</v>
      </c>
      <c r="I391" s="5" t="s">
        <v>36</v>
      </c>
      <c r="J391" s="5">
        <v>3970</v>
      </c>
      <c r="K391" s="34" t="s">
        <v>1460</v>
      </c>
      <c r="L391" s="12" t="s">
        <v>1461</v>
      </c>
      <c r="M391" s="17"/>
      <c r="N391" s="17"/>
      <c r="O391" s="17"/>
      <c r="P391" s="17"/>
      <c r="Q391" s="17"/>
      <c r="R391" s="17"/>
      <c r="S391" s="17"/>
      <c r="T391" s="17"/>
      <c r="U391" s="17"/>
      <c r="V391" s="17"/>
      <c r="W391" s="17"/>
      <c r="X391" s="17"/>
      <c r="Y391" s="17"/>
      <c r="Z391" s="17"/>
      <c r="AA391" s="17"/>
      <c r="AB391" s="17"/>
    </row>
    <row r="392" spans="1:28" ht="14.4">
      <c r="A392" s="5" t="s">
        <v>1459</v>
      </c>
      <c r="B392" s="6">
        <v>43279</v>
      </c>
      <c r="C392" s="7"/>
      <c r="D392" s="7" t="s">
        <v>21</v>
      </c>
      <c r="E392" s="5">
        <v>300</v>
      </c>
      <c r="F392" s="5" t="s">
        <v>334</v>
      </c>
      <c r="G392" s="5" t="s">
        <v>1462</v>
      </c>
      <c r="H392" s="5" t="s">
        <v>14</v>
      </c>
      <c r="I392" s="5" t="s">
        <v>25</v>
      </c>
      <c r="J392" s="5">
        <v>4047</v>
      </c>
      <c r="K392" s="34" t="s">
        <v>1463</v>
      </c>
      <c r="L392" s="12" t="s">
        <v>1464</v>
      </c>
      <c r="M392" s="17"/>
      <c r="N392" s="17"/>
      <c r="O392" s="17"/>
      <c r="P392" s="17"/>
      <c r="Q392" s="17"/>
      <c r="R392" s="17"/>
      <c r="S392" s="17"/>
      <c r="T392" s="17"/>
      <c r="U392" s="17"/>
      <c r="V392" s="17"/>
      <c r="W392" s="17"/>
      <c r="X392" s="17"/>
      <c r="Y392" s="17"/>
      <c r="Z392" s="17"/>
      <c r="AA392" s="17"/>
      <c r="AB392" s="17"/>
    </row>
    <row r="393" spans="1:28" ht="14.4">
      <c r="A393" s="5" t="s">
        <v>1459</v>
      </c>
      <c r="B393" s="6">
        <v>43279</v>
      </c>
      <c r="C393" s="7"/>
      <c r="D393" s="7" t="s">
        <v>79</v>
      </c>
      <c r="E393" s="5">
        <v>300</v>
      </c>
      <c r="F393" s="5" t="s">
        <v>334</v>
      </c>
      <c r="G393" s="5" t="s">
        <v>1465</v>
      </c>
      <c r="H393" s="5" t="s">
        <v>14</v>
      </c>
      <c r="I393" s="5" t="s">
        <v>25</v>
      </c>
      <c r="J393" s="5">
        <v>4083</v>
      </c>
      <c r="K393" s="34" t="s">
        <v>1466</v>
      </c>
      <c r="L393" s="12" t="s">
        <v>1467</v>
      </c>
      <c r="M393" s="17"/>
      <c r="N393" s="17"/>
      <c r="O393" s="17"/>
      <c r="P393" s="17"/>
      <c r="Q393" s="17"/>
      <c r="R393" s="17"/>
      <c r="S393" s="17"/>
      <c r="T393" s="17"/>
      <c r="U393" s="17"/>
      <c r="V393" s="17"/>
      <c r="W393" s="17"/>
      <c r="X393" s="17"/>
      <c r="Y393" s="17"/>
      <c r="Z393" s="17"/>
      <c r="AA393" s="17"/>
      <c r="AB393" s="17"/>
    </row>
    <row r="394" spans="1:28" ht="14.4">
      <c r="A394" s="5" t="s">
        <v>1459</v>
      </c>
      <c r="B394" s="6">
        <v>43279</v>
      </c>
      <c r="C394" s="7"/>
      <c r="D394" s="7" t="s">
        <v>99</v>
      </c>
      <c r="E394" s="5">
        <v>300</v>
      </c>
      <c r="F394" s="5" t="s">
        <v>334</v>
      </c>
      <c r="G394" s="36" t="s">
        <v>1468</v>
      </c>
      <c r="H394" s="5" t="s">
        <v>14</v>
      </c>
      <c r="I394" s="5" t="s">
        <v>78</v>
      </c>
      <c r="J394" s="5">
        <v>4318</v>
      </c>
      <c r="K394" s="34" t="s">
        <v>1469</v>
      </c>
      <c r="L394" s="12" t="s">
        <v>1470</v>
      </c>
      <c r="M394" s="17"/>
      <c r="N394" s="17"/>
      <c r="O394" s="17"/>
      <c r="P394" s="17"/>
      <c r="Q394" s="17"/>
      <c r="R394" s="17"/>
      <c r="S394" s="17"/>
      <c r="T394" s="17"/>
      <c r="U394" s="17"/>
      <c r="V394" s="17"/>
      <c r="W394" s="17"/>
      <c r="X394" s="17"/>
      <c r="Y394" s="17"/>
      <c r="Z394" s="17"/>
      <c r="AA394" s="17"/>
      <c r="AB394" s="17"/>
    </row>
    <row r="395" spans="1:28" ht="14.4">
      <c r="A395" s="5" t="s">
        <v>1471</v>
      </c>
      <c r="B395" s="6">
        <v>43279</v>
      </c>
      <c r="C395" s="7"/>
      <c r="D395" s="7" t="s">
        <v>199</v>
      </c>
      <c r="E395" s="5">
        <v>300</v>
      </c>
      <c r="F395" s="5" t="s">
        <v>334</v>
      </c>
      <c r="G395" s="5" t="s">
        <v>1472</v>
      </c>
      <c r="H395" s="5" t="s">
        <v>14</v>
      </c>
      <c r="I395" s="5" t="s">
        <v>25</v>
      </c>
      <c r="J395" s="5">
        <v>4254</v>
      </c>
      <c r="K395" s="34" t="s">
        <v>1473</v>
      </c>
      <c r="L395" s="12" t="s">
        <v>1474</v>
      </c>
      <c r="M395" s="17"/>
      <c r="N395" s="17"/>
      <c r="O395" s="17"/>
      <c r="P395" s="17"/>
      <c r="Q395" s="17"/>
      <c r="R395" s="17"/>
      <c r="S395" s="17"/>
      <c r="T395" s="17"/>
      <c r="U395" s="17"/>
      <c r="V395" s="17"/>
      <c r="W395" s="17"/>
      <c r="X395" s="17"/>
      <c r="Y395" s="17"/>
      <c r="Z395" s="17"/>
      <c r="AA395" s="17"/>
      <c r="AB395" s="17"/>
    </row>
    <row r="396" spans="1:28" ht="14.4">
      <c r="A396" s="5" t="s">
        <v>1471</v>
      </c>
      <c r="B396" s="6">
        <v>43279</v>
      </c>
      <c r="C396" s="7"/>
      <c r="D396" s="7" t="s">
        <v>206</v>
      </c>
      <c r="E396" s="5">
        <v>300</v>
      </c>
      <c r="F396" s="5" t="s">
        <v>334</v>
      </c>
      <c r="G396" s="5" t="s">
        <v>1055</v>
      </c>
      <c r="H396" s="5" t="s">
        <v>14</v>
      </c>
      <c r="I396" s="5" t="s">
        <v>25</v>
      </c>
      <c r="J396" s="5">
        <v>4276</v>
      </c>
      <c r="K396" s="34" t="s">
        <v>1475</v>
      </c>
      <c r="L396" s="12" t="s">
        <v>1476</v>
      </c>
      <c r="M396" s="17"/>
      <c r="N396" s="17"/>
      <c r="O396" s="17"/>
      <c r="P396" s="17"/>
      <c r="Q396" s="17"/>
      <c r="R396" s="17"/>
      <c r="S396" s="17"/>
      <c r="T396" s="17"/>
      <c r="U396" s="17"/>
      <c r="V396" s="17"/>
      <c r="W396" s="17"/>
      <c r="X396" s="17"/>
      <c r="Y396" s="17"/>
      <c r="Z396" s="17"/>
      <c r="AA396" s="17"/>
      <c r="AB396" s="17"/>
    </row>
    <row r="397" spans="1:28" ht="14.4">
      <c r="A397" s="44" t="s">
        <v>1477</v>
      </c>
      <c r="B397" s="31">
        <v>43279</v>
      </c>
      <c r="C397" s="32"/>
      <c r="D397" s="32" t="s">
        <v>500</v>
      </c>
      <c r="E397" s="8">
        <v>300</v>
      </c>
      <c r="F397" s="8" t="s">
        <v>334</v>
      </c>
      <c r="G397" s="8"/>
      <c r="H397" s="8"/>
      <c r="I397" s="8"/>
      <c r="J397" s="8"/>
      <c r="K397" s="34" t="s">
        <v>1478</v>
      </c>
      <c r="L397" s="34"/>
      <c r="M397" s="35"/>
      <c r="N397" s="35"/>
      <c r="O397" s="35"/>
      <c r="P397" s="35"/>
      <c r="Q397" s="35"/>
      <c r="R397" s="35"/>
      <c r="S397" s="35"/>
      <c r="T397" s="35"/>
      <c r="U397" s="35"/>
      <c r="V397" s="35"/>
      <c r="W397" s="35"/>
      <c r="X397" s="35"/>
      <c r="Y397" s="35"/>
      <c r="Z397" s="35"/>
      <c r="AA397" s="35"/>
      <c r="AB397" s="35"/>
    </row>
    <row r="398" spans="1:28" ht="14.4">
      <c r="A398" s="21" t="s">
        <v>1479</v>
      </c>
      <c r="B398" s="19">
        <v>43276</v>
      </c>
      <c r="C398" s="7"/>
      <c r="D398" s="7" t="s">
        <v>128</v>
      </c>
      <c r="E398" s="5">
        <v>386</v>
      </c>
      <c r="F398" s="5" t="s">
        <v>1480</v>
      </c>
      <c r="G398" s="5" t="s">
        <v>1487</v>
      </c>
      <c r="H398" s="5" t="s">
        <v>14</v>
      </c>
      <c r="I398" s="5" t="s">
        <v>25</v>
      </c>
      <c r="J398" s="5">
        <v>3985</v>
      </c>
      <c r="K398" s="34" t="s">
        <v>1488</v>
      </c>
      <c r="L398" s="12" t="s">
        <v>1489</v>
      </c>
      <c r="M398" s="17"/>
      <c r="N398" s="17"/>
      <c r="O398" s="17"/>
      <c r="P398" s="17"/>
      <c r="Q398" s="17"/>
      <c r="R398" s="17"/>
      <c r="S398" s="17"/>
      <c r="T398" s="17"/>
      <c r="U398" s="17"/>
      <c r="V398" s="17"/>
      <c r="W398" s="17"/>
      <c r="X398" s="17"/>
      <c r="Y398" s="17"/>
      <c r="Z398" s="17"/>
      <c r="AA398" s="17"/>
      <c r="AB398" s="17"/>
    </row>
    <row r="399" spans="1:28" ht="14.4">
      <c r="A399" s="21" t="s">
        <v>1479</v>
      </c>
      <c r="B399" s="19">
        <v>43276</v>
      </c>
      <c r="C399" s="7"/>
      <c r="D399" s="7" t="s">
        <v>21</v>
      </c>
      <c r="E399" s="5">
        <v>386</v>
      </c>
      <c r="F399" s="5" t="s">
        <v>1480</v>
      </c>
      <c r="G399" s="5" t="s">
        <v>250</v>
      </c>
      <c r="H399" s="5" t="s">
        <v>14</v>
      </c>
      <c r="I399" s="5" t="s">
        <v>25</v>
      </c>
      <c r="J399" s="5">
        <v>3937</v>
      </c>
      <c r="K399" s="34" t="s">
        <v>1481</v>
      </c>
      <c r="L399" s="12" t="s">
        <v>1482</v>
      </c>
      <c r="M399" s="17"/>
      <c r="N399" s="17"/>
      <c r="O399" s="17"/>
      <c r="P399" s="17"/>
      <c r="Q399" s="17"/>
      <c r="R399" s="17"/>
      <c r="S399" s="17"/>
      <c r="T399" s="17"/>
      <c r="U399" s="17"/>
      <c r="V399" s="17"/>
      <c r="W399" s="17"/>
      <c r="X399" s="17"/>
      <c r="Y399" s="17"/>
      <c r="Z399" s="17"/>
      <c r="AA399" s="17"/>
      <c r="AB399" s="17"/>
    </row>
    <row r="400" spans="1:28" ht="14.4">
      <c r="A400" s="21" t="s">
        <v>1479</v>
      </c>
      <c r="B400" s="19">
        <v>43276</v>
      </c>
      <c r="C400" s="7"/>
      <c r="D400" s="7" t="s">
        <v>79</v>
      </c>
      <c r="E400" s="5">
        <v>386</v>
      </c>
      <c r="F400" s="5" t="s">
        <v>1480</v>
      </c>
      <c r="G400" s="5" t="s">
        <v>185</v>
      </c>
      <c r="H400" s="5" t="s">
        <v>14</v>
      </c>
      <c r="I400" s="5" t="s">
        <v>78</v>
      </c>
      <c r="J400" s="5">
        <v>3974</v>
      </c>
      <c r="K400" s="34" t="s">
        <v>1483</v>
      </c>
      <c r="L400" s="12" t="s">
        <v>1484</v>
      </c>
      <c r="M400" s="17"/>
      <c r="N400" s="17"/>
      <c r="O400" s="17"/>
      <c r="P400" s="17"/>
      <c r="Q400" s="17"/>
      <c r="R400" s="17"/>
      <c r="S400" s="17"/>
      <c r="T400" s="17"/>
      <c r="U400" s="17"/>
      <c r="V400" s="17"/>
      <c r="W400" s="17"/>
      <c r="X400" s="17"/>
      <c r="Y400" s="17"/>
      <c r="Z400" s="17"/>
      <c r="AA400" s="17"/>
      <c r="AB400" s="17"/>
    </row>
    <row r="401" spans="1:28" ht="14.4">
      <c r="A401" s="21" t="s">
        <v>1479</v>
      </c>
      <c r="B401" s="19">
        <v>43276</v>
      </c>
      <c r="C401" s="7"/>
      <c r="D401" s="7" t="s">
        <v>99</v>
      </c>
      <c r="E401" s="5">
        <v>386</v>
      </c>
      <c r="F401" s="5" t="s">
        <v>1480</v>
      </c>
      <c r="G401" s="5" t="s">
        <v>190</v>
      </c>
      <c r="H401" s="5" t="s">
        <v>102</v>
      </c>
      <c r="I401" s="5" t="s">
        <v>25</v>
      </c>
      <c r="J401" s="5">
        <v>3982</v>
      </c>
      <c r="K401" s="34" t="s">
        <v>1485</v>
      </c>
      <c r="L401" s="12" t="s">
        <v>1486</v>
      </c>
      <c r="M401" s="17"/>
      <c r="N401" s="17"/>
      <c r="O401" s="17"/>
      <c r="P401" s="17"/>
      <c r="Q401" s="17"/>
      <c r="R401" s="17"/>
      <c r="S401" s="17"/>
      <c r="T401" s="17"/>
      <c r="U401" s="17"/>
      <c r="V401" s="17"/>
      <c r="W401" s="17"/>
      <c r="X401" s="17"/>
      <c r="Y401" s="17"/>
      <c r="Z401" s="17"/>
      <c r="AA401" s="17"/>
      <c r="AB401" s="17"/>
    </row>
    <row r="402" spans="1:28" ht="14.4">
      <c r="A402" s="21" t="s">
        <v>1490</v>
      </c>
      <c r="B402" s="19">
        <v>43276</v>
      </c>
      <c r="C402" s="7"/>
      <c r="D402" s="7" t="s">
        <v>199</v>
      </c>
      <c r="E402" s="5">
        <v>386</v>
      </c>
      <c r="F402" s="5" t="s">
        <v>1480</v>
      </c>
      <c r="G402" s="5" t="s">
        <v>1491</v>
      </c>
      <c r="H402" s="5" t="s">
        <v>14</v>
      </c>
      <c r="I402" s="5" t="s">
        <v>25</v>
      </c>
      <c r="J402" s="5">
        <v>4005</v>
      </c>
      <c r="K402" s="34" t="s">
        <v>1492</v>
      </c>
      <c r="L402" s="12" t="s">
        <v>1493</v>
      </c>
      <c r="M402" s="17"/>
      <c r="N402" s="17"/>
      <c r="O402" s="17"/>
      <c r="P402" s="17"/>
      <c r="Q402" s="17"/>
      <c r="R402" s="17"/>
      <c r="S402" s="17"/>
      <c r="T402" s="17"/>
      <c r="U402" s="17"/>
      <c r="V402" s="17"/>
      <c r="W402" s="17"/>
      <c r="X402" s="17"/>
      <c r="Y402" s="17"/>
      <c r="Z402" s="17"/>
      <c r="AA402" s="17"/>
      <c r="AB402" s="17"/>
    </row>
    <row r="403" spans="1:28" ht="14.4">
      <c r="A403" s="21" t="s">
        <v>1490</v>
      </c>
      <c r="B403" s="19">
        <v>43276</v>
      </c>
      <c r="C403" s="7"/>
      <c r="D403" s="7" t="s">
        <v>206</v>
      </c>
      <c r="E403" s="5">
        <v>386</v>
      </c>
      <c r="F403" s="5" t="s">
        <v>1480</v>
      </c>
      <c r="G403" s="5" t="s">
        <v>1494</v>
      </c>
      <c r="H403" s="18" t="s">
        <v>132</v>
      </c>
      <c r="I403" s="5" t="s">
        <v>25</v>
      </c>
      <c r="J403" s="5">
        <v>4034</v>
      </c>
      <c r="K403" s="85" t="s">
        <v>1495</v>
      </c>
      <c r="L403" s="20" t="s">
        <v>1496</v>
      </c>
      <c r="M403" s="17"/>
      <c r="N403" s="17"/>
      <c r="O403" s="17"/>
      <c r="P403" s="17"/>
      <c r="Q403" s="17"/>
      <c r="R403" s="17"/>
      <c r="S403" s="17"/>
      <c r="T403" s="17"/>
      <c r="U403" s="17"/>
      <c r="V403" s="17"/>
      <c r="W403" s="17"/>
      <c r="X403" s="17"/>
      <c r="Y403" s="17"/>
      <c r="Z403" s="17"/>
      <c r="AA403" s="17"/>
      <c r="AB403" s="17"/>
    </row>
    <row r="404" spans="1:28" ht="14.4">
      <c r="A404" s="21" t="s">
        <v>1490</v>
      </c>
      <c r="B404" s="19">
        <v>43276</v>
      </c>
      <c r="C404" s="7"/>
      <c r="D404" s="7" t="s">
        <v>213</v>
      </c>
      <c r="E404" s="5">
        <v>386</v>
      </c>
      <c r="F404" s="5" t="s">
        <v>1480</v>
      </c>
      <c r="G404" s="5" t="s">
        <v>1497</v>
      </c>
      <c r="H404" s="5" t="s">
        <v>14</v>
      </c>
      <c r="I404" s="5" t="s">
        <v>36</v>
      </c>
      <c r="J404" s="5">
        <v>4039</v>
      </c>
      <c r="K404" s="34" t="s">
        <v>1498</v>
      </c>
      <c r="L404" s="12" t="s">
        <v>1499</v>
      </c>
      <c r="M404" s="17"/>
      <c r="N404" s="17"/>
      <c r="O404" s="17"/>
      <c r="P404" s="17"/>
      <c r="Q404" s="17"/>
      <c r="R404" s="17"/>
      <c r="S404" s="17"/>
      <c r="T404" s="17"/>
      <c r="U404" s="17"/>
      <c r="V404" s="17"/>
      <c r="W404" s="17"/>
      <c r="X404" s="17"/>
      <c r="Y404" s="17"/>
      <c r="Z404" s="17"/>
      <c r="AA404" s="17"/>
      <c r="AB404" s="17"/>
    </row>
    <row r="405" spans="1:28" ht="14.4">
      <c r="A405" s="21" t="s">
        <v>1490</v>
      </c>
      <c r="B405" s="19">
        <v>43276</v>
      </c>
      <c r="C405" s="7"/>
      <c r="D405" s="7" t="s">
        <v>220</v>
      </c>
      <c r="E405" s="5">
        <v>386</v>
      </c>
      <c r="F405" s="5" t="s">
        <v>1480</v>
      </c>
      <c r="G405" s="5" t="s">
        <v>1500</v>
      </c>
      <c r="H405" s="5" t="s">
        <v>87</v>
      </c>
      <c r="I405" s="5" t="s">
        <v>25</v>
      </c>
      <c r="J405" s="5">
        <v>4071</v>
      </c>
      <c r="K405" s="34" t="s">
        <v>1501</v>
      </c>
      <c r="L405" s="12" t="s">
        <v>1502</v>
      </c>
      <c r="M405" s="17"/>
      <c r="N405" s="17"/>
      <c r="O405" s="17"/>
      <c r="P405" s="17"/>
      <c r="Q405" s="17"/>
      <c r="R405" s="17"/>
      <c r="S405" s="17"/>
      <c r="T405" s="17"/>
      <c r="U405" s="17"/>
      <c r="V405" s="17"/>
      <c r="W405" s="17"/>
      <c r="X405" s="17"/>
      <c r="Y405" s="17"/>
      <c r="Z405" s="17"/>
      <c r="AA405" s="17"/>
      <c r="AB405" s="17"/>
    </row>
    <row r="406" spans="1:28" ht="14.4">
      <c r="A406" s="21" t="s">
        <v>1503</v>
      </c>
      <c r="B406" s="19">
        <v>43276</v>
      </c>
      <c r="C406" s="7"/>
      <c r="D406" s="7" t="s">
        <v>229</v>
      </c>
      <c r="E406" s="5">
        <v>386</v>
      </c>
      <c r="F406" s="5" t="s">
        <v>1480</v>
      </c>
      <c r="G406" s="5" t="s">
        <v>1504</v>
      </c>
      <c r="H406" s="5" t="s">
        <v>14</v>
      </c>
      <c r="I406" s="5" t="s">
        <v>25</v>
      </c>
      <c r="J406" s="5">
        <v>4075</v>
      </c>
      <c r="K406" s="34" t="s">
        <v>1505</v>
      </c>
      <c r="L406" s="12" t="s">
        <v>1506</v>
      </c>
      <c r="M406" s="17"/>
      <c r="N406" s="17"/>
      <c r="O406" s="17"/>
      <c r="P406" s="17"/>
      <c r="Q406" s="17"/>
      <c r="R406" s="17"/>
      <c r="S406" s="17"/>
      <c r="T406" s="17"/>
      <c r="U406" s="17"/>
      <c r="V406" s="17"/>
      <c r="W406" s="17"/>
      <c r="X406" s="17"/>
      <c r="Y406" s="17"/>
      <c r="Z406" s="17"/>
      <c r="AA406" s="17"/>
      <c r="AB406" s="17"/>
    </row>
    <row r="407" spans="1:28" ht="14.4">
      <c r="A407" s="21" t="s">
        <v>1503</v>
      </c>
      <c r="B407" s="19">
        <v>43276</v>
      </c>
      <c r="C407" s="7"/>
      <c r="D407" s="7" t="s">
        <v>233</v>
      </c>
      <c r="E407" s="5">
        <v>386</v>
      </c>
      <c r="F407" s="5" t="s">
        <v>1480</v>
      </c>
      <c r="G407" s="5" t="s">
        <v>1507</v>
      </c>
      <c r="H407" s="5" t="s">
        <v>14</v>
      </c>
      <c r="I407" s="5" t="s">
        <v>25</v>
      </c>
      <c r="J407" s="5">
        <v>4102</v>
      </c>
      <c r="K407" s="34" t="s">
        <v>1508</v>
      </c>
      <c r="L407" s="12" t="s">
        <v>1509</v>
      </c>
      <c r="M407" s="17"/>
      <c r="N407" s="17"/>
      <c r="O407" s="17"/>
      <c r="P407" s="17"/>
      <c r="Q407" s="17"/>
      <c r="R407" s="17"/>
      <c r="S407" s="17"/>
      <c r="T407" s="17"/>
      <c r="U407" s="17"/>
      <c r="V407" s="17"/>
      <c r="W407" s="17"/>
      <c r="X407" s="17"/>
      <c r="Y407" s="17"/>
      <c r="Z407" s="17"/>
      <c r="AA407" s="17"/>
      <c r="AB407" s="17"/>
    </row>
    <row r="408" spans="1:28" ht="14.4">
      <c r="A408" s="21" t="s">
        <v>1503</v>
      </c>
      <c r="B408" s="19">
        <v>43276</v>
      </c>
      <c r="C408" s="7"/>
      <c r="D408" s="7" t="s">
        <v>237</v>
      </c>
      <c r="E408" s="5">
        <v>386</v>
      </c>
      <c r="F408" s="5" t="s">
        <v>1480</v>
      </c>
      <c r="G408" s="5" t="s">
        <v>1510</v>
      </c>
      <c r="H408" s="5" t="s">
        <v>14</v>
      </c>
      <c r="I408" s="5" t="s">
        <v>25</v>
      </c>
      <c r="J408" s="5">
        <v>4107</v>
      </c>
      <c r="K408" s="34" t="s">
        <v>1511</v>
      </c>
      <c r="L408" s="12" t="s">
        <v>1512</v>
      </c>
      <c r="M408" s="17"/>
      <c r="N408" s="17"/>
      <c r="O408" s="17"/>
      <c r="P408" s="17"/>
      <c r="Q408" s="17"/>
      <c r="R408" s="17"/>
      <c r="S408" s="17"/>
      <c r="T408" s="17"/>
      <c r="U408" s="17"/>
      <c r="V408" s="17"/>
      <c r="W408" s="17"/>
      <c r="X408" s="17"/>
      <c r="Y408" s="17"/>
      <c r="Z408" s="17"/>
      <c r="AA408" s="17"/>
      <c r="AB408" s="17"/>
    </row>
    <row r="409" spans="1:28" ht="14.4">
      <c r="A409" s="21" t="s">
        <v>1503</v>
      </c>
      <c r="B409" s="19">
        <v>43276</v>
      </c>
      <c r="C409" s="7"/>
      <c r="D409" s="7" t="s">
        <v>241</v>
      </c>
      <c r="E409" s="5">
        <v>386</v>
      </c>
      <c r="F409" s="5" t="s">
        <v>1480</v>
      </c>
      <c r="G409" s="5" t="s">
        <v>1513</v>
      </c>
      <c r="H409" s="18" t="s">
        <v>132</v>
      </c>
      <c r="I409" s="5" t="s">
        <v>36</v>
      </c>
      <c r="J409" s="5">
        <v>4120</v>
      </c>
      <c r="K409" s="85" t="s">
        <v>1514</v>
      </c>
      <c r="L409" s="20" t="s">
        <v>1515</v>
      </c>
      <c r="M409" s="17"/>
      <c r="N409" s="17"/>
      <c r="O409" s="17"/>
      <c r="P409" s="17"/>
      <c r="Q409" s="17"/>
      <c r="R409" s="17"/>
      <c r="S409" s="17"/>
      <c r="T409" s="17"/>
      <c r="U409" s="17"/>
      <c r="V409" s="17"/>
      <c r="W409" s="17"/>
      <c r="X409" s="17"/>
      <c r="Y409" s="17"/>
      <c r="Z409" s="17"/>
      <c r="AA409" s="17"/>
      <c r="AB409" s="17"/>
    </row>
    <row r="410" spans="1:28" ht="14.4">
      <c r="A410" s="21" t="s">
        <v>1516</v>
      </c>
      <c r="B410" s="19">
        <v>43276</v>
      </c>
      <c r="C410" s="7"/>
      <c r="D410" s="7" t="s">
        <v>245</v>
      </c>
      <c r="E410" s="5">
        <v>386</v>
      </c>
      <c r="F410" s="5" t="s">
        <v>1480</v>
      </c>
      <c r="G410" s="5" t="s">
        <v>1133</v>
      </c>
      <c r="H410" s="5" t="s">
        <v>87</v>
      </c>
      <c r="I410" s="14" t="s">
        <v>36</v>
      </c>
      <c r="J410" s="5">
        <v>4174</v>
      </c>
      <c r="K410" s="34" t="s">
        <v>1517</v>
      </c>
      <c r="L410" s="12" t="s">
        <v>1518</v>
      </c>
      <c r="M410" s="17"/>
      <c r="N410" s="17"/>
      <c r="O410" s="17"/>
      <c r="P410" s="17"/>
      <c r="Q410" s="17"/>
      <c r="R410" s="17"/>
      <c r="S410" s="17"/>
      <c r="T410" s="17"/>
      <c r="U410" s="17"/>
      <c r="V410" s="17"/>
      <c r="W410" s="17"/>
      <c r="X410" s="17"/>
      <c r="Y410" s="17"/>
      <c r="Z410" s="17"/>
      <c r="AA410" s="17"/>
      <c r="AB410" s="17"/>
    </row>
    <row r="411" spans="1:28" ht="14.4">
      <c r="A411" s="21" t="s">
        <v>1516</v>
      </c>
      <c r="B411" s="19">
        <v>43276</v>
      </c>
      <c r="C411" s="7"/>
      <c r="D411" s="7" t="s">
        <v>249</v>
      </c>
      <c r="E411" s="5">
        <v>386</v>
      </c>
      <c r="F411" s="5" t="s">
        <v>1480</v>
      </c>
      <c r="G411" s="5" t="s">
        <v>1519</v>
      </c>
      <c r="H411" s="18" t="s">
        <v>132</v>
      </c>
      <c r="I411" s="5" t="s">
        <v>25</v>
      </c>
      <c r="J411" s="5">
        <v>4215</v>
      </c>
      <c r="K411" s="85" t="s">
        <v>1520</v>
      </c>
      <c r="L411" s="86" t="s">
        <v>1521</v>
      </c>
      <c r="M411" s="17"/>
      <c r="N411" s="17"/>
      <c r="O411" s="17"/>
      <c r="P411" s="17"/>
      <c r="Q411" s="17"/>
      <c r="R411" s="17"/>
      <c r="S411" s="17"/>
      <c r="T411" s="17"/>
      <c r="U411" s="17"/>
      <c r="V411" s="17"/>
      <c r="W411" s="17"/>
      <c r="X411" s="17"/>
      <c r="Y411" s="17"/>
      <c r="Z411" s="17"/>
      <c r="AA411" s="17"/>
      <c r="AB411" s="17"/>
    </row>
    <row r="412" spans="1:28" ht="14.4">
      <c r="A412" s="21" t="s">
        <v>1516</v>
      </c>
      <c r="B412" s="19">
        <v>43276</v>
      </c>
      <c r="C412" s="7"/>
      <c r="D412" s="7" t="s">
        <v>305</v>
      </c>
      <c r="E412" s="5">
        <v>386</v>
      </c>
      <c r="F412" s="5" t="s">
        <v>1480</v>
      </c>
      <c r="G412" s="5" t="s">
        <v>1522</v>
      </c>
      <c r="H412" s="5" t="s">
        <v>14</v>
      </c>
      <c r="I412" s="5" t="s">
        <v>36</v>
      </c>
      <c r="J412" s="5">
        <v>4258</v>
      </c>
      <c r="K412" s="34" t="s">
        <v>1523</v>
      </c>
      <c r="L412" s="12" t="s">
        <v>1524</v>
      </c>
      <c r="M412" s="17"/>
      <c r="N412" s="17"/>
      <c r="O412" s="17"/>
      <c r="P412" s="17"/>
      <c r="Q412" s="17"/>
      <c r="R412" s="17"/>
      <c r="S412" s="17"/>
      <c r="T412" s="17"/>
      <c r="U412" s="17"/>
      <c r="V412" s="17"/>
      <c r="W412" s="17"/>
      <c r="X412" s="17"/>
      <c r="Y412" s="17"/>
      <c r="Z412" s="17"/>
      <c r="AA412" s="17"/>
      <c r="AB412" s="17"/>
    </row>
    <row r="413" spans="1:28" ht="14.4">
      <c r="A413" s="21" t="s">
        <v>1516</v>
      </c>
      <c r="B413" s="19">
        <v>43276</v>
      </c>
      <c r="C413" s="7"/>
      <c r="D413" s="7" t="s">
        <v>310</v>
      </c>
      <c r="E413" s="5">
        <v>386</v>
      </c>
      <c r="F413" s="5" t="s">
        <v>1480</v>
      </c>
      <c r="G413" s="5" t="s">
        <v>1525</v>
      </c>
      <c r="H413" s="18" t="s">
        <v>132</v>
      </c>
      <c r="I413" s="5" t="s">
        <v>1526</v>
      </c>
      <c r="J413" s="5">
        <v>4320</v>
      </c>
      <c r="K413" s="51" t="s">
        <v>1527</v>
      </c>
      <c r="L413" s="87" t="s">
        <v>1528</v>
      </c>
      <c r="M413" s="17"/>
      <c r="N413" s="17"/>
      <c r="O413" s="17"/>
      <c r="P413" s="17"/>
      <c r="Q413" s="17"/>
      <c r="R413" s="17"/>
      <c r="S413" s="17"/>
      <c r="T413" s="17"/>
      <c r="U413" s="17"/>
      <c r="V413" s="17"/>
      <c r="W413" s="17"/>
      <c r="X413" s="17"/>
      <c r="Y413" s="17"/>
      <c r="Z413" s="17"/>
      <c r="AA413" s="17"/>
      <c r="AB413" s="17"/>
    </row>
    <row r="414" spans="1:28" ht="14.4">
      <c r="A414" s="21" t="s">
        <v>1516</v>
      </c>
      <c r="B414" s="19">
        <v>43277</v>
      </c>
      <c r="C414" s="7"/>
      <c r="D414" s="7" t="s">
        <v>352</v>
      </c>
      <c r="E414" s="5">
        <v>386</v>
      </c>
      <c r="F414" s="5" t="s">
        <v>1480</v>
      </c>
      <c r="G414" s="5" t="s">
        <v>739</v>
      </c>
      <c r="H414" s="5" t="s">
        <v>14</v>
      </c>
      <c r="I414" s="5" t="s">
        <v>25</v>
      </c>
      <c r="J414" s="5">
        <v>4355</v>
      </c>
      <c r="K414" s="34" t="s">
        <v>1529</v>
      </c>
      <c r="L414" s="12" t="s">
        <v>1530</v>
      </c>
      <c r="M414" s="17"/>
      <c r="N414" s="17"/>
      <c r="O414" s="17"/>
      <c r="P414" s="17"/>
      <c r="Q414" s="17"/>
      <c r="R414" s="17"/>
      <c r="S414" s="17"/>
      <c r="T414" s="17"/>
      <c r="U414" s="17"/>
      <c r="V414" s="17"/>
      <c r="W414" s="17"/>
      <c r="X414" s="17"/>
      <c r="Y414" s="17"/>
      <c r="Z414" s="17"/>
      <c r="AA414" s="17"/>
      <c r="AB414" s="17"/>
    </row>
    <row r="415" spans="1:28" ht="14.4">
      <c r="A415" s="5" t="s">
        <v>1531</v>
      </c>
      <c r="B415" s="6">
        <v>43276</v>
      </c>
      <c r="C415" s="7"/>
      <c r="D415" s="7" t="s">
        <v>21</v>
      </c>
      <c r="E415" s="5">
        <v>374</v>
      </c>
      <c r="F415" s="5" t="s">
        <v>29</v>
      </c>
      <c r="G415" s="5" t="s">
        <v>1532</v>
      </c>
      <c r="H415" s="5" t="s">
        <v>102</v>
      </c>
      <c r="I415" s="5" t="s">
        <v>36</v>
      </c>
      <c r="J415" s="5">
        <v>3972</v>
      </c>
      <c r="K415" s="34" t="s">
        <v>1533</v>
      </c>
      <c r="L415" s="12" t="s">
        <v>1534</v>
      </c>
      <c r="M415" s="17"/>
      <c r="N415" s="17"/>
      <c r="O415" s="17"/>
      <c r="P415" s="17"/>
      <c r="Q415" s="17"/>
      <c r="R415" s="17"/>
      <c r="S415" s="17"/>
      <c r="T415" s="17"/>
      <c r="U415" s="17"/>
      <c r="V415" s="17"/>
      <c r="W415" s="17"/>
      <c r="X415" s="17"/>
      <c r="Y415" s="17"/>
      <c r="Z415" s="17"/>
      <c r="AA415" s="17"/>
      <c r="AB415" s="17"/>
    </row>
    <row r="416" spans="1:28" ht="14.4">
      <c r="A416" s="5" t="s">
        <v>1531</v>
      </c>
      <c r="B416" s="6">
        <v>43276</v>
      </c>
      <c r="C416" s="7"/>
      <c r="D416" s="7" t="s">
        <v>79</v>
      </c>
      <c r="E416" s="5">
        <v>374</v>
      </c>
      <c r="F416" s="5" t="s">
        <v>29</v>
      </c>
      <c r="G416" s="5" t="s">
        <v>1535</v>
      </c>
      <c r="H416" s="5" t="s">
        <v>14</v>
      </c>
      <c r="I416" s="5" t="s">
        <v>36</v>
      </c>
      <c r="J416" s="5">
        <v>4067</v>
      </c>
      <c r="K416" s="34" t="s">
        <v>1536</v>
      </c>
      <c r="L416" s="12" t="s">
        <v>1537</v>
      </c>
      <c r="M416" s="17"/>
      <c r="N416" s="17"/>
      <c r="O416" s="17"/>
      <c r="P416" s="17"/>
      <c r="Q416" s="17"/>
      <c r="R416" s="17"/>
      <c r="S416" s="17"/>
      <c r="T416" s="17"/>
      <c r="U416" s="17"/>
      <c r="V416" s="17"/>
      <c r="W416" s="17"/>
      <c r="X416" s="17"/>
      <c r="Y416" s="17"/>
      <c r="Z416" s="17"/>
      <c r="AA416" s="17"/>
      <c r="AB416" s="17"/>
    </row>
    <row r="417" spans="1:28" ht="14.4">
      <c r="A417" s="5" t="s">
        <v>1531</v>
      </c>
      <c r="B417" s="6">
        <v>43276</v>
      </c>
      <c r="C417" s="7"/>
      <c r="D417" s="7" t="s">
        <v>99</v>
      </c>
      <c r="E417" s="5">
        <v>374</v>
      </c>
      <c r="F417" s="5" t="s">
        <v>29</v>
      </c>
      <c r="G417" s="5" t="s">
        <v>1538</v>
      </c>
      <c r="H417" s="18" t="s">
        <v>132</v>
      </c>
      <c r="I417" s="5" t="s">
        <v>36</v>
      </c>
      <c r="J417" s="5">
        <v>4180</v>
      </c>
      <c r="K417" s="85" t="s">
        <v>1539</v>
      </c>
      <c r="L417" s="20" t="s">
        <v>1540</v>
      </c>
      <c r="M417" s="17"/>
      <c r="N417" s="17"/>
      <c r="O417" s="17"/>
      <c r="P417" s="17"/>
      <c r="Q417" s="17"/>
      <c r="R417" s="17"/>
      <c r="S417" s="17"/>
      <c r="T417" s="17"/>
      <c r="U417" s="17"/>
      <c r="V417" s="17"/>
      <c r="W417" s="17"/>
      <c r="X417" s="17"/>
      <c r="Y417" s="17"/>
      <c r="Z417" s="17"/>
      <c r="AA417" s="17"/>
      <c r="AB417" s="17"/>
    </row>
    <row r="418" spans="1:28" ht="14.4">
      <c r="A418" s="5" t="s">
        <v>1543</v>
      </c>
      <c r="B418" s="6">
        <v>43276</v>
      </c>
      <c r="C418" s="7"/>
      <c r="D418" s="7" t="s">
        <v>241</v>
      </c>
      <c r="E418" s="5">
        <v>374</v>
      </c>
      <c r="F418" s="5" t="s">
        <v>324</v>
      </c>
      <c r="G418" s="5" t="s">
        <v>1544</v>
      </c>
      <c r="H418" s="5" t="s">
        <v>14</v>
      </c>
      <c r="I418" s="5" t="s">
        <v>25</v>
      </c>
      <c r="J418" s="5">
        <v>4379</v>
      </c>
      <c r="K418" s="34" t="s">
        <v>1545</v>
      </c>
      <c r="L418" s="12" t="s">
        <v>1546</v>
      </c>
      <c r="M418" s="23"/>
      <c r="N418" s="35"/>
      <c r="O418" s="35"/>
      <c r="P418" s="35"/>
      <c r="Q418" s="35"/>
      <c r="R418" s="35"/>
      <c r="S418" s="35"/>
      <c r="T418" s="35"/>
      <c r="U418" s="35"/>
      <c r="V418" s="35"/>
      <c r="W418" s="35"/>
      <c r="X418" s="35"/>
      <c r="Y418" s="35"/>
      <c r="Z418" s="35"/>
      <c r="AA418" s="35"/>
      <c r="AB418" s="35"/>
    </row>
    <row r="419" spans="1:28" ht="14.4">
      <c r="A419" s="5" t="s">
        <v>1547</v>
      </c>
      <c r="B419" s="6">
        <v>43276</v>
      </c>
      <c r="C419" s="7"/>
      <c r="D419" s="7" t="s">
        <v>229</v>
      </c>
      <c r="E419" s="5">
        <v>374</v>
      </c>
      <c r="F419" s="5" t="s">
        <v>324</v>
      </c>
      <c r="G419" s="5" t="s">
        <v>1550</v>
      </c>
      <c r="H419" s="5" t="s">
        <v>87</v>
      </c>
      <c r="I419" s="5" t="s">
        <v>25</v>
      </c>
      <c r="J419" s="5">
        <v>4143</v>
      </c>
      <c r="K419" s="34" t="s">
        <v>1551</v>
      </c>
      <c r="L419" s="12" t="s">
        <v>1552</v>
      </c>
      <c r="M419" s="17"/>
      <c r="N419" s="17"/>
      <c r="O419" s="17"/>
      <c r="P419" s="17"/>
      <c r="Q419" s="17"/>
      <c r="R419" s="17"/>
      <c r="S419" s="17"/>
      <c r="T419" s="17"/>
      <c r="U419" s="17"/>
      <c r="V419" s="17"/>
      <c r="W419" s="17"/>
      <c r="X419" s="17"/>
      <c r="Y419" s="17"/>
      <c r="Z419" s="17"/>
      <c r="AA419" s="17"/>
      <c r="AB419" s="17"/>
    </row>
    <row r="420" spans="1:28" ht="14.4">
      <c r="A420" s="5" t="s">
        <v>1547</v>
      </c>
      <c r="B420" s="6">
        <v>43276</v>
      </c>
      <c r="C420" s="7"/>
      <c r="D420" s="7" t="s">
        <v>233</v>
      </c>
      <c r="E420" s="5">
        <v>374</v>
      </c>
      <c r="F420" s="5" t="s">
        <v>324</v>
      </c>
      <c r="G420" s="5" t="s">
        <v>23</v>
      </c>
      <c r="H420" s="5" t="s">
        <v>14</v>
      </c>
      <c r="I420" s="5" t="s">
        <v>25</v>
      </c>
      <c r="J420" s="5">
        <v>4093</v>
      </c>
      <c r="K420" s="34" t="s">
        <v>1548</v>
      </c>
      <c r="L420" s="12" t="s">
        <v>1549</v>
      </c>
      <c r="M420" s="17"/>
      <c r="N420" s="17"/>
      <c r="O420" s="17"/>
      <c r="P420" s="17"/>
      <c r="Q420" s="17"/>
      <c r="R420" s="17"/>
      <c r="S420" s="17"/>
      <c r="T420" s="17"/>
      <c r="U420" s="17"/>
      <c r="V420" s="17"/>
      <c r="W420" s="17"/>
      <c r="X420" s="17"/>
      <c r="Y420" s="17"/>
      <c r="Z420" s="17"/>
      <c r="AA420" s="17"/>
      <c r="AB420" s="17"/>
    </row>
    <row r="421" spans="1:28" ht="14.4">
      <c r="A421" s="5" t="s">
        <v>1547</v>
      </c>
      <c r="B421" s="6">
        <v>43276</v>
      </c>
      <c r="C421" s="7"/>
      <c r="D421" s="7" t="s">
        <v>237</v>
      </c>
      <c r="E421" s="5">
        <v>374</v>
      </c>
      <c r="F421" s="5" t="s">
        <v>324</v>
      </c>
      <c r="G421" s="5" t="s">
        <v>1553</v>
      </c>
      <c r="H421" s="5" t="s">
        <v>14</v>
      </c>
      <c r="I421" s="5" t="s">
        <v>36</v>
      </c>
      <c r="J421" s="5">
        <v>4154</v>
      </c>
      <c r="K421" s="34" t="s">
        <v>1554</v>
      </c>
      <c r="L421" s="12" t="s">
        <v>1555</v>
      </c>
      <c r="M421" s="17"/>
      <c r="N421" s="17"/>
      <c r="O421" s="17"/>
      <c r="P421" s="17"/>
      <c r="Q421" s="17"/>
      <c r="R421" s="17"/>
      <c r="S421" s="17"/>
      <c r="T421" s="17"/>
      <c r="U421" s="17"/>
      <c r="V421" s="17"/>
      <c r="W421" s="17"/>
      <c r="X421" s="17"/>
      <c r="Y421" s="17"/>
      <c r="Z421" s="17"/>
      <c r="AA421" s="17"/>
      <c r="AB421" s="17"/>
    </row>
    <row r="422" spans="1:28" ht="14.4">
      <c r="A422" s="21" t="s">
        <v>1556</v>
      </c>
      <c r="B422" s="19">
        <v>43276</v>
      </c>
      <c r="C422" s="29"/>
      <c r="D422" s="29" t="s">
        <v>245</v>
      </c>
      <c r="E422" s="21">
        <v>386</v>
      </c>
      <c r="F422" s="21" t="s">
        <v>108</v>
      </c>
      <c r="G422" s="21" t="s">
        <v>1557</v>
      </c>
      <c r="H422" s="21" t="s">
        <v>14</v>
      </c>
      <c r="I422" s="21" t="s">
        <v>25</v>
      </c>
      <c r="J422" s="21">
        <v>4129</v>
      </c>
      <c r="K422" s="129" t="s">
        <v>1558</v>
      </c>
      <c r="L422" s="12" t="s">
        <v>1559</v>
      </c>
      <c r="M422" s="17"/>
      <c r="N422" s="17"/>
      <c r="O422" s="17"/>
      <c r="P422" s="17"/>
      <c r="Q422" s="17"/>
      <c r="R422" s="17"/>
      <c r="S422" s="17"/>
      <c r="T422" s="17"/>
      <c r="U422" s="17"/>
      <c r="V422" s="17"/>
      <c r="W422" s="17"/>
      <c r="X422" s="17"/>
      <c r="Y422" s="17"/>
      <c r="Z422" s="17"/>
      <c r="AA422" s="17"/>
      <c r="AB422" s="17"/>
    </row>
    <row r="423" spans="1:28" ht="14.4">
      <c r="A423" s="21" t="s">
        <v>1556</v>
      </c>
      <c r="B423" s="19">
        <v>43276</v>
      </c>
      <c r="C423" s="29"/>
      <c r="D423" s="29" t="s">
        <v>249</v>
      </c>
      <c r="E423" s="21">
        <v>386</v>
      </c>
      <c r="F423" s="21" t="s">
        <v>108</v>
      </c>
      <c r="G423" s="21" t="s">
        <v>1566</v>
      </c>
      <c r="H423" s="21" t="s">
        <v>14</v>
      </c>
      <c r="I423" s="21" t="s">
        <v>25</v>
      </c>
      <c r="J423" s="21">
        <v>4299</v>
      </c>
      <c r="K423" s="128" t="s">
        <v>1567</v>
      </c>
      <c r="L423" s="12" t="s">
        <v>1568</v>
      </c>
      <c r="M423" s="17"/>
      <c r="N423" s="17"/>
      <c r="O423" s="17"/>
      <c r="P423" s="17"/>
      <c r="Q423" s="17"/>
      <c r="R423" s="17"/>
      <c r="S423" s="17"/>
      <c r="T423" s="17"/>
      <c r="U423" s="17"/>
      <c r="V423" s="17"/>
      <c r="W423" s="17"/>
      <c r="X423" s="17"/>
      <c r="Y423" s="17"/>
      <c r="Z423" s="17"/>
      <c r="AA423" s="17"/>
      <c r="AB423" s="17"/>
    </row>
    <row r="424" spans="1:28" ht="14.4">
      <c r="A424" s="21" t="s">
        <v>1556</v>
      </c>
      <c r="B424" s="19">
        <v>43276</v>
      </c>
      <c r="C424" s="29"/>
      <c r="D424" s="29" t="s">
        <v>305</v>
      </c>
      <c r="E424" s="21">
        <v>386</v>
      </c>
      <c r="F424" s="21" t="s">
        <v>108</v>
      </c>
      <c r="G424" s="21" t="s">
        <v>1560</v>
      </c>
      <c r="H424" s="21" t="s">
        <v>14</v>
      </c>
      <c r="I424" s="21" t="s">
        <v>36</v>
      </c>
      <c r="J424" s="21">
        <v>4241</v>
      </c>
      <c r="K424" s="34" t="s">
        <v>1561</v>
      </c>
      <c r="L424" s="12" t="s">
        <v>1562</v>
      </c>
      <c r="M424" s="17"/>
      <c r="N424" s="17"/>
      <c r="O424" s="17"/>
      <c r="P424" s="17"/>
      <c r="Q424" s="17"/>
      <c r="R424" s="17"/>
      <c r="S424" s="17"/>
      <c r="T424" s="17"/>
      <c r="U424" s="17"/>
      <c r="V424" s="17"/>
      <c r="W424" s="17"/>
      <c r="X424" s="17"/>
      <c r="Y424" s="17"/>
      <c r="Z424" s="17"/>
      <c r="AA424" s="17"/>
      <c r="AB424" s="17"/>
    </row>
    <row r="425" spans="1:28" ht="14.4">
      <c r="A425" s="21" t="s">
        <v>1556</v>
      </c>
      <c r="B425" s="19">
        <v>43276</v>
      </c>
      <c r="C425" s="29"/>
      <c r="D425" s="29" t="s">
        <v>310</v>
      </c>
      <c r="E425" s="21">
        <v>386</v>
      </c>
      <c r="F425" s="21" t="s">
        <v>108</v>
      </c>
      <c r="G425" s="21" t="s">
        <v>1563</v>
      </c>
      <c r="H425" s="21" t="s">
        <v>14</v>
      </c>
      <c r="I425" s="21" t="s">
        <v>25</v>
      </c>
      <c r="J425" s="21">
        <v>4250</v>
      </c>
      <c r="K425" s="34" t="s">
        <v>1564</v>
      </c>
      <c r="L425" s="12" t="s">
        <v>1565</v>
      </c>
      <c r="M425" s="17"/>
      <c r="N425" s="17"/>
      <c r="O425" s="17"/>
      <c r="P425" s="17"/>
      <c r="Q425" s="17"/>
      <c r="R425" s="17"/>
      <c r="S425" s="17"/>
      <c r="T425" s="17"/>
      <c r="U425" s="17"/>
      <c r="V425" s="17"/>
      <c r="W425" s="17"/>
      <c r="X425" s="17"/>
      <c r="Y425" s="17"/>
      <c r="Z425" s="17"/>
      <c r="AA425" s="17"/>
      <c r="AB425" s="17"/>
    </row>
    <row r="426" spans="1:28" ht="14.4">
      <c r="A426" s="8" t="s">
        <v>1541</v>
      </c>
      <c r="B426" s="31">
        <v>43276</v>
      </c>
      <c r="C426" s="32"/>
      <c r="D426" s="32" t="s">
        <v>128</v>
      </c>
      <c r="E426" s="8">
        <v>371</v>
      </c>
      <c r="F426" s="8" t="s">
        <v>29</v>
      </c>
      <c r="G426" s="8"/>
      <c r="H426" s="8"/>
      <c r="I426" s="8"/>
      <c r="J426" s="8"/>
      <c r="K426" s="34" t="s">
        <v>1542</v>
      </c>
      <c r="L426" s="34"/>
      <c r="M426" s="35"/>
      <c r="N426" s="17"/>
      <c r="O426" s="17"/>
      <c r="P426" s="17"/>
      <c r="Q426" s="17"/>
      <c r="R426" s="17"/>
      <c r="S426" s="17"/>
      <c r="T426" s="17"/>
      <c r="U426" s="17"/>
      <c r="V426" s="17"/>
      <c r="W426" s="17"/>
      <c r="X426" s="17"/>
      <c r="Y426" s="17"/>
      <c r="Z426" s="17"/>
      <c r="AA426" s="17"/>
      <c r="AB426" s="17"/>
    </row>
    <row r="428" spans="1:28" ht="12.75" customHeight="1"/>
    <row r="429" spans="1:28" ht="13.2">
      <c r="M429" s="17"/>
      <c r="N429" s="17"/>
      <c r="O429" s="17"/>
      <c r="P429" s="17"/>
      <c r="Q429" s="17"/>
      <c r="R429" s="17"/>
      <c r="S429" s="17"/>
      <c r="T429" s="17"/>
      <c r="U429" s="17"/>
      <c r="V429" s="17"/>
      <c r="W429" s="17"/>
      <c r="X429" s="17"/>
      <c r="Y429" s="17"/>
      <c r="Z429" s="17"/>
      <c r="AA429" s="17"/>
      <c r="AB429" s="17"/>
    </row>
    <row r="430" spans="1:28" ht="13.2">
      <c r="A430" s="17"/>
      <c r="B430" s="17"/>
      <c r="C430" s="17"/>
      <c r="D430" s="17"/>
      <c r="E430" s="17"/>
      <c r="F430" s="17"/>
      <c r="G430" s="17"/>
      <c r="H430" s="17"/>
      <c r="I430" s="17"/>
      <c r="J430" s="17"/>
      <c r="K430" s="35"/>
      <c r="L430" s="17"/>
      <c r="M430" s="17"/>
      <c r="N430" s="17"/>
      <c r="O430" s="17"/>
      <c r="P430" s="17"/>
      <c r="Q430" s="17"/>
      <c r="R430" s="17"/>
      <c r="S430" s="17"/>
      <c r="T430" s="17"/>
      <c r="U430" s="17"/>
      <c r="V430" s="17"/>
      <c r="W430" s="17"/>
      <c r="X430" s="17"/>
      <c r="Y430" s="17"/>
      <c r="Z430" s="17"/>
      <c r="AA430" s="17"/>
      <c r="AB430" s="17"/>
    </row>
    <row r="431" spans="1:28" ht="13.8">
      <c r="A431" s="17"/>
      <c r="B431" s="17"/>
      <c r="C431" s="17"/>
      <c r="D431" s="17"/>
      <c r="E431" s="17"/>
      <c r="F431" s="89"/>
      <c r="G431" s="89" t="s">
        <v>1569</v>
      </c>
      <c r="I431" s="17"/>
      <c r="J431" s="17"/>
      <c r="K431" s="35"/>
      <c r="L431" s="17"/>
      <c r="M431" s="17"/>
      <c r="N431" s="17"/>
      <c r="O431" s="17"/>
      <c r="P431" s="17"/>
      <c r="Q431" s="17"/>
      <c r="R431" s="17"/>
      <c r="S431" s="17"/>
      <c r="T431" s="17"/>
      <c r="U431" s="17"/>
      <c r="V431" s="17"/>
      <c r="W431" s="17"/>
      <c r="X431" s="17"/>
      <c r="Y431" s="17"/>
      <c r="Z431" s="17"/>
      <c r="AA431" s="17"/>
      <c r="AB431" s="17"/>
    </row>
    <row r="432" spans="1:28" ht="14.4">
      <c r="A432" s="17"/>
      <c r="B432" s="17"/>
      <c r="C432" s="17"/>
      <c r="D432" s="17"/>
      <c r="E432" s="17"/>
      <c r="F432" s="90"/>
      <c r="G432" s="90" t="s">
        <v>1570</v>
      </c>
      <c r="H432" s="91">
        <f>COUNTIFS(H6:H426, "Abstract", I6:I426, "Professional")</f>
        <v>162</v>
      </c>
      <c r="I432" s="92"/>
      <c r="J432" s="92"/>
      <c r="K432" s="35"/>
      <c r="L432" s="17"/>
      <c r="M432" s="17"/>
      <c r="N432" s="17"/>
      <c r="O432" s="17"/>
      <c r="P432" s="17"/>
      <c r="Q432" s="17"/>
      <c r="R432" s="17"/>
      <c r="S432" s="17"/>
      <c r="T432" s="17"/>
      <c r="U432" s="17"/>
      <c r="V432" s="17"/>
      <c r="W432" s="17"/>
      <c r="X432" s="17"/>
      <c r="Y432" s="17"/>
      <c r="Z432" s="17"/>
      <c r="AA432" s="17"/>
      <c r="AB432" s="17"/>
    </row>
    <row r="433" spans="1:28" ht="13.2">
      <c r="A433" s="17"/>
      <c r="B433" s="17"/>
      <c r="C433" s="17"/>
      <c r="D433" s="17"/>
      <c r="E433" s="17"/>
      <c r="F433" s="90"/>
      <c r="G433" s="90" t="s">
        <v>1571</v>
      </c>
      <c r="H433" s="93">
        <f>COUNTIFS(H6:H426, "Abstract", I6:I426, "Student")</f>
        <v>95</v>
      </c>
      <c r="I433" s="17"/>
      <c r="J433" s="17"/>
      <c r="K433" s="35"/>
      <c r="L433" s="17"/>
      <c r="M433" s="17"/>
      <c r="N433" s="17"/>
      <c r="O433" s="17"/>
      <c r="P433" s="17"/>
      <c r="Q433" s="17"/>
      <c r="R433" s="17"/>
      <c r="S433" s="17"/>
      <c r="T433" s="17"/>
      <c r="U433" s="17"/>
      <c r="V433" s="17"/>
      <c r="W433" s="17"/>
      <c r="X433" s="17"/>
      <c r="Y433" s="17"/>
      <c r="Z433" s="17"/>
      <c r="AA433" s="17"/>
      <c r="AB433" s="17"/>
    </row>
    <row r="434" spans="1:28" ht="13.2">
      <c r="A434" s="17"/>
      <c r="B434" s="17"/>
      <c r="C434" s="17"/>
      <c r="D434" s="17"/>
      <c r="E434" s="17"/>
      <c r="F434" s="90"/>
      <c r="G434" s="90" t="s">
        <v>1572</v>
      </c>
      <c r="H434" s="93">
        <f>COUNTIFS(H6:H426, "Abstract", I6:I426, "Board member")</f>
        <v>20</v>
      </c>
      <c r="I434" s="17"/>
      <c r="J434" s="17"/>
      <c r="K434" s="35"/>
      <c r="L434" s="17"/>
      <c r="M434" s="17"/>
      <c r="N434" s="17"/>
      <c r="O434" s="17"/>
      <c r="P434" s="17"/>
      <c r="Q434" s="17"/>
      <c r="R434" s="17"/>
      <c r="S434" s="17"/>
      <c r="T434" s="17"/>
      <c r="U434" s="17"/>
      <c r="V434" s="17"/>
      <c r="W434" s="17"/>
      <c r="X434" s="17"/>
      <c r="Y434" s="17"/>
      <c r="Z434" s="17"/>
      <c r="AA434" s="17"/>
      <c r="AB434" s="17"/>
    </row>
    <row r="435" spans="1:28" ht="13.2">
      <c r="A435" s="17"/>
      <c r="B435" s="17"/>
      <c r="C435" s="17"/>
      <c r="D435" s="17"/>
      <c r="E435" s="17"/>
      <c r="F435" s="90"/>
      <c r="G435" s="90" t="s">
        <v>1573</v>
      </c>
      <c r="H435" s="93">
        <f>COUNTIFS(H7:H429, "Full paper", I7:I429, "Professional")</f>
        <v>52</v>
      </c>
      <c r="I435" s="17"/>
      <c r="J435" s="17"/>
      <c r="K435" s="35"/>
      <c r="L435" s="17"/>
      <c r="M435" s="17"/>
      <c r="N435" s="17"/>
      <c r="O435" s="17"/>
      <c r="P435" s="17"/>
      <c r="Q435" s="17"/>
      <c r="R435" s="17"/>
      <c r="S435" s="17"/>
      <c r="T435" s="17"/>
      <c r="U435" s="17"/>
      <c r="V435" s="17"/>
      <c r="W435" s="17"/>
      <c r="X435" s="17"/>
      <c r="Y435" s="17"/>
      <c r="Z435" s="17"/>
      <c r="AA435" s="17"/>
      <c r="AB435" s="17"/>
    </row>
    <row r="436" spans="1:28" ht="13.2">
      <c r="A436" s="17"/>
      <c r="B436" s="17"/>
      <c r="C436" s="17"/>
      <c r="D436" s="17"/>
      <c r="E436" s="17"/>
      <c r="F436" s="90"/>
      <c r="G436" s="90" t="s">
        <v>1574</v>
      </c>
      <c r="H436" s="93">
        <f>COUNTIFS(H6:H426, "Full paper", I6:I426, "Student")</f>
        <v>18</v>
      </c>
      <c r="I436" s="17"/>
      <c r="J436" s="17"/>
      <c r="K436" s="35"/>
      <c r="L436" s="17"/>
      <c r="M436" s="17"/>
      <c r="N436" s="17"/>
      <c r="O436" s="17"/>
      <c r="P436" s="17"/>
      <c r="Q436" s="17"/>
      <c r="R436" s="17"/>
      <c r="S436" s="17"/>
      <c r="T436" s="17"/>
      <c r="U436" s="17"/>
      <c r="V436" s="17"/>
      <c r="W436" s="17"/>
      <c r="X436" s="17"/>
      <c r="Y436" s="17"/>
      <c r="Z436" s="17"/>
      <c r="AA436" s="17"/>
      <c r="AB436" s="17"/>
    </row>
    <row r="437" spans="1:28" ht="13.2">
      <c r="A437" s="17"/>
      <c r="B437" s="17"/>
      <c r="C437" s="17"/>
      <c r="D437" s="17"/>
      <c r="E437" s="17"/>
      <c r="F437" s="90"/>
      <c r="G437" s="90" t="s">
        <v>1575</v>
      </c>
      <c r="H437" s="93">
        <f>COUNTIFS(H9:H430, "Full paper", I9:I430, "Board member")</f>
        <v>6</v>
      </c>
      <c r="I437" s="17"/>
      <c r="J437" s="17"/>
      <c r="K437" s="35"/>
      <c r="L437" s="17"/>
      <c r="M437" s="17"/>
      <c r="N437" s="17"/>
      <c r="O437" s="17"/>
      <c r="P437" s="17"/>
      <c r="Q437" s="17"/>
      <c r="R437" s="17"/>
      <c r="S437" s="17"/>
      <c r="T437" s="17"/>
      <c r="U437" s="17"/>
      <c r="V437" s="17"/>
      <c r="W437" s="17"/>
      <c r="X437" s="17"/>
      <c r="Y437" s="17"/>
      <c r="Z437" s="17"/>
      <c r="AA437" s="17"/>
      <c r="AB437" s="17"/>
    </row>
    <row r="438" spans="1:28" ht="13.2">
      <c r="A438" s="17"/>
      <c r="B438" s="17"/>
      <c r="C438" s="17"/>
      <c r="D438" s="17"/>
      <c r="E438" s="17"/>
      <c r="F438" s="90"/>
      <c r="G438" s="90" t="s">
        <v>1576</v>
      </c>
      <c r="H438" s="93">
        <f>COUNTIFS(H6:H426, "Extended Abstract", I6:I426, "Professional")</f>
        <v>6</v>
      </c>
      <c r="I438" s="17"/>
      <c r="J438" s="17"/>
      <c r="K438" s="35"/>
      <c r="L438" s="17"/>
      <c r="M438" s="17"/>
      <c r="N438" s="17"/>
      <c r="O438" s="17"/>
      <c r="P438" s="17"/>
      <c r="Q438" s="17"/>
      <c r="R438" s="17"/>
      <c r="S438" s="17"/>
      <c r="T438" s="17"/>
      <c r="U438" s="17"/>
      <c r="V438" s="17"/>
      <c r="W438" s="17"/>
      <c r="X438" s="17"/>
      <c r="Y438" s="17"/>
      <c r="Z438" s="17"/>
      <c r="AA438" s="17"/>
      <c r="AB438" s="17"/>
    </row>
    <row r="439" spans="1:28" ht="13.2">
      <c r="A439" s="17"/>
      <c r="B439" s="17"/>
      <c r="C439" s="17"/>
      <c r="D439" s="17"/>
      <c r="E439" s="17"/>
      <c r="F439" s="90"/>
      <c r="G439" s="90" t="s">
        <v>1577</v>
      </c>
      <c r="H439" s="93">
        <f>COUNTIFS(H10:H431, "Extended Abstract", I10:I431, "Student")</f>
        <v>7</v>
      </c>
      <c r="I439" s="17"/>
      <c r="J439" s="17"/>
      <c r="K439" s="35"/>
      <c r="L439" s="17"/>
      <c r="M439" s="17"/>
      <c r="N439" s="17"/>
      <c r="O439" s="17"/>
      <c r="P439" s="17"/>
      <c r="Q439" s="17"/>
      <c r="R439" s="17"/>
      <c r="S439" s="17"/>
      <c r="T439" s="17"/>
      <c r="U439" s="17"/>
      <c r="V439" s="17"/>
      <c r="W439" s="17"/>
      <c r="X439" s="17"/>
      <c r="Y439" s="17"/>
      <c r="Z439" s="17"/>
      <c r="AA439" s="17"/>
      <c r="AB439" s="17"/>
    </row>
    <row r="440" spans="1:28" ht="13.2">
      <c r="A440" s="17"/>
      <c r="B440" s="17"/>
      <c r="C440" s="17"/>
      <c r="D440" s="17"/>
      <c r="E440" s="17"/>
      <c r="F440" s="90"/>
      <c r="G440" s="90" t="s">
        <v>1578</v>
      </c>
      <c r="H440" s="93">
        <f>COUNTIFS(H6:H426, "Extended Abstract", I6:I426, "Board member")</f>
        <v>0</v>
      </c>
      <c r="I440" s="17"/>
      <c r="J440" s="17"/>
      <c r="K440" s="35"/>
      <c r="L440" s="17"/>
      <c r="M440" s="17"/>
      <c r="N440" s="17"/>
      <c r="O440" s="17"/>
      <c r="P440" s="17"/>
      <c r="Q440" s="17"/>
      <c r="R440" s="17"/>
      <c r="S440" s="17"/>
      <c r="T440" s="17"/>
      <c r="U440" s="17"/>
      <c r="V440" s="17"/>
      <c r="W440" s="17"/>
      <c r="X440" s="17"/>
      <c r="Y440" s="17"/>
      <c r="Z440" s="17"/>
      <c r="AA440" s="17"/>
      <c r="AB440" s="17"/>
    </row>
    <row r="441" spans="1:28" ht="13.2">
      <c r="A441" s="17"/>
      <c r="B441" s="17"/>
      <c r="C441" s="17"/>
      <c r="D441" s="17"/>
      <c r="E441" s="17"/>
      <c r="F441" s="94"/>
      <c r="G441" s="94" t="s">
        <v>1579</v>
      </c>
      <c r="H441" s="95">
        <f>SUM(H432:H439)</f>
        <v>366</v>
      </c>
      <c r="I441" s="17"/>
      <c r="J441" s="17"/>
      <c r="K441" s="35"/>
      <c r="L441" s="17"/>
      <c r="M441" s="17"/>
      <c r="N441" s="17"/>
      <c r="O441" s="17"/>
      <c r="P441" s="17"/>
      <c r="Q441" s="17"/>
      <c r="R441" s="17"/>
      <c r="S441" s="17"/>
      <c r="T441" s="17"/>
      <c r="U441" s="17"/>
      <c r="V441" s="17"/>
      <c r="W441" s="17"/>
      <c r="X441" s="17"/>
      <c r="Y441" s="17"/>
      <c r="Z441" s="17"/>
      <c r="AA441" s="17"/>
      <c r="AB441" s="17"/>
    </row>
    <row r="442" spans="1:28" ht="13.2">
      <c r="A442" s="17"/>
      <c r="B442" s="17"/>
      <c r="C442" s="17"/>
      <c r="D442" s="17"/>
      <c r="E442" s="17"/>
      <c r="I442" s="17"/>
      <c r="J442" s="17"/>
      <c r="K442" s="35"/>
      <c r="L442" s="17"/>
      <c r="M442" s="17"/>
      <c r="N442" s="17"/>
      <c r="O442" s="17"/>
      <c r="P442" s="17"/>
      <c r="Q442" s="17"/>
      <c r="R442" s="17"/>
      <c r="S442" s="17"/>
      <c r="T442" s="17"/>
      <c r="U442" s="17"/>
      <c r="V442" s="17"/>
      <c r="W442" s="17"/>
      <c r="X442" s="17"/>
      <c r="Y442" s="17"/>
      <c r="Z442" s="17"/>
      <c r="AA442" s="17"/>
      <c r="AB442" s="17"/>
    </row>
    <row r="443" spans="1:28" ht="13.8">
      <c r="A443" s="17"/>
      <c r="B443" s="17"/>
      <c r="C443" s="17"/>
      <c r="D443" s="17"/>
      <c r="E443" s="17"/>
      <c r="F443" s="89"/>
      <c r="G443" s="89" t="s">
        <v>1580</v>
      </c>
      <c r="H443" s="96"/>
      <c r="I443" s="17"/>
      <c r="J443" s="17"/>
      <c r="K443" s="35"/>
      <c r="L443" s="17"/>
      <c r="M443" s="17"/>
      <c r="N443" s="17"/>
      <c r="O443" s="17"/>
      <c r="P443" s="17"/>
      <c r="Q443" s="17"/>
      <c r="R443" s="17"/>
      <c r="S443" s="17"/>
      <c r="T443" s="17"/>
      <c r="U443" s="17"/>
      <c r="V443" s="17"/>
      <c r="W443" s="17"/>
      <c r="X443" s="17"/>
      <c r="Y443" s="17"/>
      <c r="Z443" s="17"/>
      <c r="AA443" s="17"/>
      <c r="AB443" s="17"/>
    </row>
    <row r="444" spans="1:28" ht="13.2">
      <c r="A444" s="17"/>
      <c r="B444" s="17"/>
      <c r="C444" s="17"/>
      <c r="D444" s="17"/>
      <c r="E444" s="17"/>
      <c r="F444" s="90"/>
      <c r="G444" s="90" t="s">
        <v>1581</v>
      </c>
      <c r="H444" s="97">
        <f>COUNTIFS(H6:H426, "N/A", I6:I426, "Student")</f>
        <v>11</v>
      </c>
      <c r="I444" s="17"/>
      <c r="J444" s="17"/>
      <c r="K444" s="35"/>
      <c r="L444" s="17"/>
      <c r="M444" s="17"/>
      <c r="N444" s="17"/>
      <c r="O444" s="17"/>
      <c r="P444" s="17"/>
      <c r="Q444" s="17"/>
      <c r="R444" s="17"/>
      <c r="S444" s="17"/>
      <c r="T444" s="17"/>
      <c r="U444" s="17"/>
      <c r="V444" s="17"/>
      <c r="W444" s="17"/>
      <c r="X444" s="17"/>
      <c r="Y444" s="17"/>
      <c r="Z444" s="17"/>
      <c r="AA444" s="17"/>
      <c r="AB444" s="17"/>
    </row>
    <row r="445" spans="1:28" ht="13.2">
      <c r="A445" s="17"/>
      <c r="B445" s="17"/>
      <c r="C445" s="17"/>
      <c r="D445" s="17"/>
      <c r="E445" s="17"/>
      <c r="F445" s="90"/>
      <c r="G445" s="90" t="s">
        <v>1582</v>
      </c>
      <c r="H445" s="97">
        <f>COUNTIFS(H6:H426, "N/A", I6:I426, "Professional")</f>
        <v>15</v>
      </c>
      <c r="I445" s="17"/>
      <c r="J445" s="17"/>
      <c r="K445" s="35"/>
      <c r="L445" s="17"/>
      <c r="M445" s="17"/>
      <c r="N445" s="17"/>
      <c r="O445" s="17"/>
      <c r="P445" s="17"/>
      <c r="Q445" s="17"/>
      <c r="R445" s="17"/>
      <c r="S445" s="17"/>
      <c r="T445" s="17"/>
      <c r="U445" s="17"/>
      <c r="V445" s="17"/>
      <c r="W445" s="17"/>
      <c r="X445" s="17"/>
      <c r="Y445" s="17"/>
      <c r="Z445" s="17"/>
      <c r="AA445" s="17"/>
      <c r="AB445" s="17"/>
    </row>
    <row r="446" spans="1:28" ht="13.2">
      <c r="A446" s="17"/>
      <c r="B446" s="17"/>
      <c r="C446" s="17"/>
      <c r="D446" s="17"/>
      <c r="E446" s="17"/>
      <c r="F446" s="90"/>
      <c r="G446" s="90" t="s">
        <v>1583</v>
      </c>
      <c r="H446" s="97">
        <f>COUNTIFS(H6:H426, "N/A", I6:I426, "Board member")</f>
        <v>3</v>
      </c>
      <c r="I446" s="17"/>
      <c r="J446" s="17"/>
      <c r="K446" s="35"/>
      <c r="L446" s="17"/>
      <c r="M446" s="17"/>
      <c r="N446" s="17"/>
      <c r="O446" s="17"/>
      <c r="P446" s="17"/>
      <c r="Q446" s="17"/>
      <c r="R446" s="17"/>
      <c r="S446" s="17"/>
      <c r="T446" s="17"/>
      <c r="U446" s="17"/>
      <c r="V446" s="17"/>
      <c r="W446" s="17"/>
      <c r="X446" s="17"/>
      <c r="Y446" s="17"/>
      <c r="Z446" s="17"/>
      <c r="AA446" s="17"/>
      <c r="AB446" s="17"/>
    </row>
    <row r="447" spans="1:28" ht="13.2">
      <c r="A447" s="17"/>
      <c r="B447" s="17"/>
      <c r="C447" s="17"/>
      <c r="D447" s="17"/>
      <c r="E447" s="17"/>
      <c r="F447" s="98"/>
      <c r="G447" s="98" t="s">
        <v>1579</v>
      </c>
      <c r="H447" s="99">
        <f>SUM(H444:H446)</f>
        <v>29</v>
      </c>
      <c r="I447" s="17"/>
      <c r="J447" s="17"/>
      <c r="K447" s="35"/>
      <c r="L447" s="17"/>
      <c r="M447" s="17"/>
      <c r="N447" s="17"/>
      <c r="O447" s="17"/>
      <c r="P447" s="17"/>
      <c r="Q447" s="17"/>
      <c r="R447" s="17"/>
      <c r="S447" s="17"/>
      <c r="T447" s="17"/>
      <c r="U447" s="17"/>
      <c r="V447" s="17"/>
      <c r="W447" s="17"/>
      <c r="X447" s="17"/>
      <c r="Y447" s="17"/>
      <c r="Z447" s="17"/>
      <c r="AA447" s="17"/>
      <c r="AB447" s="17"/>
    </row>
    <row r="448" spans="1:28" ht="13.2">
      <c r="A448" s="17"/>
      <c r="B448" s="17"/>
      <c r="C448" s="17"/>
      <c r="D448" s="17"/>
      <c r="E448" s="17"/>
      <c r="F448" s="17"/>
      <c r="G448" s="17"/>
      <c r="H448" s="17"/>
      <c r="I448" s="17"/>
      <c r="J448" s="17"/>
      <c r="K448" s="35"/>
      <c r="L448" s="17"/>
      <c r="M448" s="17"/>
      <c r="N448" s="17"/>
      <c r="O448" s="17"/>
      <c r="P448" s="17"/>
      <c r="Q448" s="17"/>
      <c r="R448" s="17"/>
      <c r="S448" s="17"/>
      <c r="T448" s="17"/>
      <c r="U448" s="17"/>
      <c r="V448" s="17"/>
      <c r="W448" s="17"/>
      <c r="X448" s="17"/>
      <c r="Y448" s="17"/>
      <c r="Z448" s="17"/>
      <c r="AA448" s="17"/>
      <c r="AB448" s="17"/>
    </row>
    <row r="449" spans="1:28" ht="13.8">
      <c r="A449" s="17"/>
      <c r="B449" s="17"/>
      <c r="C449" s="17"/>
      <c r="D449" s="17"/>
      <c r="E449" s="17"/>
      <c r="F449" s="89"/>
      <c r="G449" s="89" t="s">
        <v>1584</v>
      </c>
      <c r="H449" s="100"/>
      <c r="I449" s="17"/>
      <c r="J449" s="17"/>
      <c r="K449" s="35"/>
      <c r="L449" s="17"/>
      <c r="M449" s="17"/>
      <c r="N449" s="17"/>
      <c r="O449" s="17"/>
      <c r="P449" s="17"/>
      <c r="Q449" s="17"/>
      <c r="R449" s="17"/>
      <c r="S449" s="17"/>
      <c r="T449" s="17"/>
      <c r="U449" s="17"/>
      <c r="V449" s="17"/>
      <c r="W449" s="17"/>
      <c r="X449" s="17"/>
      <c r="Y449" s="17"/>
      <c r="Z449" s="17"/>
      <c r="AA449" s="17"/>
      <c r="AB449" s="17"/>
    </row>
    <row r="450" spans="1:28" ht="13.2">
      <c r="A450" s="17"/>
      <c r="B450" s="17"/>
      <c r="C450" s="17"/>
      <c r="D450" s="17"/>
      <c r="E450" s="17"/>
      <c r="F450" s="90"/>
      <c r="G450" s="90" t="s">
        <v>1585</v>
      </c>
      <c r="H450" s="101">
        <f>COUNTIFS(H6:H426, "Abstract", I6:I426, "Not registered yet")</f>
        <v>0</v>
      </c>
      <c r="I450" s="17"/>
      <c r="J450" s="17"/>
      <c r="K450" s="35"/>
      <c r="L450" s="17"/>
      <c r="M450" s="17"/>
      <c r="N450" s="17"/>
      <c r="O450" s="17"/>
      <c r="P450" s="17"/>
      <c r="Q450" s="17"/>
      <c r="R450" s="17"/>
      <c r="S450" s="17"/>
      <c r="T450" s="17"/>
      <c r="U450" s="17"/>
      <c r="V450" s="17"/>
      <c r="W450" s="17"/>
      <c r="X450" s="17"/>
      <c r="Y450" s="17"/>
      <c r="Z450" s="17"/>
      <c r="AA450" s="17"/>
      <c r="AB450" s="17"/>
    </row>
    <row r="451" spans="1:28" ht="13.2">
      <c r="A451" s="17"/>
      <c r="B451" s="17"/>
      <c r="C451" s="17"/>
      <c r="D451" s="17"/>
      <c r="E451" s="17"/>
      <c r="F451" s="90"/>
      <c r="G451" s="90" t="s">
        <v>1586</v>
      </c>
      <c r="H451" s="101">
        <f>COUNTIFS(H6:H426, "full paper", I6:I426, "Not registered yet")</f>
        <v>0</v>
      </c>
      <c r="I451" s="17"/>
      <c r="J451" s="17"/>
      <c r="K451" s="35"/>
      <c r="L451" s="17"/>
      <c r="M451" s="17"/>
      <c r="N451" s="17"/>
      <c r="O451" s="17"/>
      <c r="P451" s="17"/>
      <c r="Q451" s="17"/>
      <c r="R451" s="17"/>
      <c r="S451" s="17"/>
      <c r="T451" s="17"/>
      <c r="U451" s="17"/>
      <c r="V451" s="17"/>
      <c r="W451" s="17"/>
      <c r="X451" s="17"/>
      <c r="Y451" s="17"/>
      <c r="Z451" s="17"/>
      <c r="AA451" s="17"/>
      <c r="AB451" s="17"/>
    </row>
    <row r="452" spans="1:28" ht="13.2">
      <c r="A452" s="17"/>
      <c r="B452" s="17"/>
      <c r="C452" s="17"/>
      <c r="D452" s="17"/>
      <c r="E452" s="17"/>
      <c r="F452" s="90"/>
      <c r="G452" s="90" t="s">
        <v>1587</v>
      </c>
      <c r="H452" s="101">
        <f>COUNTIFS(H6:H426, "Extended abstract", I6:I426, "Not registered yet")</f>
        <v>0</v>
      </c>
      <c r="I452" s="17"/>
      <c r="J452" s="17"/>
      <c r="K452" s="35"/>
      <c r="L452" s="17"/>
      <c r="M452" s="17"/>
      <c r="N452" s="17"/>
      <c r="O452" s="17"/>
      <c r="P452" s="17"/>
      <c r="Q452" s="17"/>
      <c r="R452" s="17"/>
      <c r="S452" s="17"/>
      <c r="T452" s="17"/>
      <c r="U452" s="17"/>
      <c r="V452" s="17"/>
      <c r="W452" s="17"/>
      <c r="X452" s="17"/>
      <c r="Y452" s="17"/>
      <c r="Z452" s="17"/>
      <c r="AA452" s="17"/>
      <c r="AB452" s="17"/>
    </row>
    <row r="453" spans="1:28" ht="13.2">
      <c r="A453" s="17"/>
      <c r="B453" s="17"/>
      <c r="C453" s="17"/>
      <c r="D453" s="17"/>
      <c r="E453" s="17"/>
      <c r="F453" s="102"/>
      <c r="G453" s="102" t="s">
        <v>1579</v>
      </c>
      <c r="H453" s="103">
        <f>SUM(H450:H452)</f>
        <v>0</v>
      </c>
      <c r="I453" s="17"/>
      <c r="J453" s="17"/>
      <c r="K453" s="35"/>
      <c r="L453" s="17"/>
      <c r="M453" s="17"/>
      <c r="N453" s="17"/>
      <c r="O453" s="17"/>
      <c r="P453" s="17"/>
      <c r="Q453" s="17"/>
      <c r="R453" s="17"/>
      <c r="S453" s="17"/>
      <c r="T453" s="17"/>
      <c r="U453" s="17"/>
      <c r="V453" s="17"/>
      <c r="W453" s="17"/>
      <c r="X453" s="17"/>
      <c r="Y453" s="17"/>
      <c r="Z453" s="17"/>
      <c r="AA453" s="17"/>
      <c r="AB453" s="17"/>
    </row>
    <row r="454" spans="1:28" ht="13.2">
      <c r="A454" s="17"/>
      <c r="B454" s="17"/>
      <c r="C454" s="17"/>
      <c r="D454" s="17"/>
      <c r="E454" s="17"/>
      <c r="F454" s="17"/>
      <c r="G454" s="17"/>
      <c r="H454" s="17"/>
      <c r="I454" s="17"/>
      <c r="J454" s="17"/>
      <c r="K454" s="35"/>
      <c r="L454" s="17"/>
      <c r="M454" s="17"/>
      <c r="N454" s="17"/>
      <c r="O454" s="17"/>
      <c r="P454" s="17"/>
      <c r="Q454" s="17"/>
      <c r="R454" s="17"/>
      <c r="S454" s="17"/>
      <c r="T454" s="17"/>
      <c r="U454" s="17"/>
      <c r="V454" s="17"/>
      <c r="W454" s="17"/>
      <c r="X454" s="17"/>
      <c r="Y454" s="17"/>
      <c r="Z454" s="17"/>
      <c r="AA454" s="17"/>
      <c r="AB454" s="17"/>
    </row>
    <row r="455" spans="1:28" ht="13.8">
      <c r="A455" s="17"/>
      <c r="B455" s="17"/>
      <c r="C455" s="17"/>
      <c r="D455" s="17"/>
      <c r="E455" s="17"/>
      <c r="F455" s="89"/>
      <c r="G455" s="89" t="s">
        <v>1588</v>
      </c>
      <c r="H455" s="100"/>
      <c r="I455" s="17"/>
      <c r="J455" s="17"/>
      <c r="K455" s="35"/>
      <c r="L455" s="17"/>
      <c r="M455" s="17"/>
      <c r="N455" s="17"/>
      <c r="O455" s="17"/>
      <c r="P455" s="17"/>
      <c r="Q455" s="17"/>
      <c r="R455" s="17"/>
      <c r="S455" s="17"/>
      <c r="T455" s="17"/>
      <c r="U455" s="17"/>
      <c r="V455" s="17"/>
      <c r="W455" s="17"/>
      <c r="X455" s="17"/>
      <c r="Y455" s="17"/>
      <c r="Z455" s="17"/>
      <c r="AA455" s="17"/>
      <c r="AB455" s="17"/>
    </row>
    <row r="456" spans="1:28" ht="13.2">
      <c r="A456" s="17"/>
      <c r="B456" s="17"/>
      <c r="C456" s="17"/>
      <c r="D456" s="17"/>
      <c r="E456" s="17"/>
      <c r="F456" s="90"/>
      <c r="G456" s="90" t="s">
        <v>1589</v>
      </c>
      <c r="H456" s="104">
        <f>COUNTIFS(H6:H426, "N/A", I6:I426, "Not registered yet")</f>
        <v>0</v>
      </c>
      <c r="I456" s="17"/>
      <c r="J456" s="17"/>
      <c r="K456" s="35"/>
      <c r="L456" s="17"/>
      <c r="M456" s="17"/>
      <c r="N456" s="17"/>
      <c r="O456" s="17"/>
      <c r="P456" s="17"/>
      <c r="Q456" s="17"/>
      <c r="R456" s="17"/>
      <c r="S456" s="17"/>
      <c r="T456" s="17"/>
      <c r="U456" s="17"/>
      <c r="V456" s="17"/>
      <c r="W456" s="17"/>
      <c r="X456" s="17"/>
      <c r="Y456" s="17"/>
      <c r="Z456" s="17"/>
      <c r="AA456" s="17"/>
      <c r="AB456" s="17"/>
    </row>
    <row r="457" spans="1:28" ht="13.2">
      <c r="A457" s="17"/>
      <c r="B457" s="17"/>
      <c r="C457" s="17"/>
      <c r="D457" s="17"/>
      <c r="E457" s="17"/>
      <c r="F457" s="105"/>
      <c r="G457" s="105" t="s">
        <v>1579</v>
      </c>
      <c r="H457" s="106">
        <f>SUM(H455:H456)</f>
        <v>0</v>
      </c>
      <c r="I457" s="17"/>
      <c r="J457" s="17"/>
      <c r="K457" s="35"/>
      <c r="L457" s="17"/>
      <c r="M457" s="17"/>
      <c r="N457" s="17"/>
      <c r="O457" s="17"/>
      <c r="P457" s="17"/>
      <c r="Q457" s="17"/>
      <c r="R457" s="17"/>
      <c r="S457" s="17"/>
      <c r="T457" s="17"/>
      <c r="U457" s="17"/>
      <c r="V457" s="17"/>
      <c r="W457" s="17"/>
      <c r="X457" s="17"/>
      <c r="Y457" s="17"/>
      <c r="Z457" s="17"/>
      <c r="AA457" s="17"/>
      <c r="AB457" s="17"/>
    </row>
    <row r="458" spans="1:28" ht="13.2">
      <c r="A458" s="17"/>
      <c r="B458" s="17"/>
      <c r="C458" s="17"/>
      <c r="D458" s="17"/>
      <c r="E458" s="17"/>
      <c r="F458" s="17"/>
      <c r="G458" s="17"/>
      <c r="H458" s="17"/>
      <c r="I458" s="17"/>
      <c r="J458" s="17"/>
      <c r="K458" s="35"/>
      <c r="L458" s="17"/>
      <c r="M458" s="17"/>
      <c r="N458" s="17"/>
      <c r="O458" s="17"/>
      <c r="P458" s="17"/>
      <c r="Q458" s="17"/>
      <c r="R458" s="17"/>
      <c r="S458" s="17"/>
      <c r="T458" s="17"/>
      <c r="U458" s="17"/>
      <c r="V458" s="17"/>
      <c r="W458" s="17"/>
      <c r="X458" s="17"/>
      <c r="Y458" s="17"/>
      <c r="Z458" s="17"/>
      <c r="AA458" s="17"/>
      <c r="AB458" s="17"/>
    </row>
    <row r="459" spans="1:28" ht="13.2">
      <c r="A459" s="17"/>
      <c r="B459" s="17"/>
      <c r="C459" s="17"/>
      <c r="D459" s="17"/>
      <c r="E459" s="17"/>
      <c r="F459" s="17"/>
      <c r="G459" s="17"/>
      <c r="H459" s="17"/>
      <c r="I459" s="17"/>
      <c r="J459" s="17"/>
      <c r="K459" s="35"/>
      <c r="L459" s="17"/>
      <c r="M459" s="17"/>
      <c r="N459" s="17"/>
      <c r="O459" s="17"/>
      <c r="P459" s="17"/>
      <c r="Q459" s="17"/>
      <c r="R459" s="17"/>
      <c r="S459" s="17"/>
      <c r="T459" s="17"/>
      <c r="U459" s="17"/>
      <c r="V459" s="17"/>
      <c r="W459" s="17"/>
      <c r="X459" s="17"/>
      <c r="Y459" s="17"/>
      <c r="Z459" s="17"/>
      <c r="AA459" s="17"/>
      <c r="AB459" s="17"/>
    </row>
    <row r="460" spans="1:28" ht="13.2">
      <c r="A460" s="17"/>
      <c r="B460" s="17"/>
      <c r="C460" s="17"/>
      <c r="D460" s="17"/>
      <c r="E460" s="17"/>
      <c r="F460" s="17"/>
      <c r="G460" s="17"/>
      <c r="H460" s="17"/>
      <c r="I460" s="17"/>
      <c r="J460" s="17"/>
      <c r="K460" s="35"/>
      <c r="L460" s="17"/>
      <c r="M460" s="17"/>
      <c r="N460" s="17"/>
      <c r="O460" s="17"/>
      <c r="P460" s="17"/>
      <c r="Q460" s="17"/>
      <c r="R460" s="17"/>
      <c r="S460" s="17"/>
      <c r="T460" s="17"/>
      <c r="U460" s="17"/>
      <c r="V460" s="17"/>
      <c r="W460" s="17"/>
      <c r="X460" s="17"/>
      <c r="Y460" s="17"/>
      <c r="Z460" s="17"/>
      <c r="AA460" s="17"/>
      <c r="AB460" s="17"/>
    </row>
    <row r="461" spans="1:28" ht="13.2">
      <c r="A461" s="17"/>
      <c r="B461" s="17"/>
      <c r="C461" s="17"/>
      <c r="D461" s="17"/>
      <c r="E461" s="17"/>
      <c r="F461" s="17"/>
      <c r="G461" s="17"/>
      <c r="H461" s="17"/>
      <c r="I461" s="17"/>
      <c r="J461" s="17"/>
      <c r="K461" s="35"/>
      <c r="L461" s="17"/>
      <c r="M461" s="17"/>
      <c r="N461" s="17"/>
      <c r="O461" s="17"/>
      <c r="P461" s="17"/>
      <c r="Q461" s="17"/>
      <c r="R461" s="17"/>
      <c r="S461" s="17"/>
      <c r="T461" s="17"/>
      <c r="U461" s="17"/>
      <c r="V461" s="17"/>
      <c r="W461" s="17"/>
      <c r="X461" s="17"/>
      <c r="Y461" s="17"/>
      <c r="Z461" s="17"/>
      <c r="AA461" s="17"/>
      <c r="AB461" s="17"/>
    </row>
    <row r="462" spans="1:28" ht="13.2">
      <c r="A462" s="17"/>
      <c r="B462" s="17"/>
      <c r="C462" s="17"/>
      <c r="D462" s="17"/>
      <c r="E462" s="17"/>
      <c r="F462" s="17"/>
      <c r="G462" s="17"/>
      <c r="H462" s="17"/>
      <c r="I462" s="17"/>
      <c r="J462" s="17"/>
      <c r="K462" s="35"/>
      <c r="L462" s="17"/>
      <c r="M462" s="17"/>
      <c r="N462" s="17"/>
      <c r="O462" s="17"/>
      <c r="P462" s="17"/>
      <c r="Q462" s="17"/>
      <c r="R462" s="17"/>
      <c r="S462" s="17"/>
      <c r="T462" s="17"/>
      <c r="U462" s="17"/>
      <c r="V462" s="17"/>
      <c r="W462" s="17"/>
      <c r="X462" s="17"/>
      <c r="Y462" s="17"/>
      <c r="Z462" s="17"/>
      <c r="AA462" s="17"/>
      <c r="AB462" s="17"/>
    </row>
    <row r="463" spans="1:28" ht="13.2">
      <c r="A463" s="17"/>
      <c r="B463" s="17"/>
      <c r="C463" s="17"/>
      <c r="D463" s="17"/>
      <c r="E463" s="17"/>
      <c r="F463" s="17"/>
      <c r="G463" s="17"/>
      <c r="H463" s="17"/>
      <c r="I463" s="17"/>
      <c r="J463" s="17"/>
      <c r="K463" s="35"/>
      <c r="L463" s="17"/>
      <c r="M463" s="17"/>
      <c r="N463" s="17"/>
      <c r="O463" s="17"/>
      <c r="P463" s="17"/>
      <c r="Q463" s="17"/>
      <c r="R463" s="17"/>
      <c r="S463" s="17"/>
      <c r="T463" s="17"/>
      <c r="U463" s="17"/>
      <c r="V463" s="17"/>
      <c r="W463" s="17"/>
      <c r="X463" s="17"/>
      <c r="Y463" s="17"/>
      <c r="Z463" s="17"/>
      <c r="AA463" s="17"/>
      <c r="AB463" s="17"/>
    </row>
    <row r="464" spans="1:28" ht="13.2">
      <c r="A464" s="17"/>
      <c r="B464" s="17"/>
      <c r="C464" s="17"/>
      <c r="D464" s="17"/>
      <c r="E464" s="17"/>
      <c r="I464" s="17"/>
      <c r="J464" s="17"/>
      <c r="K464" s="35"/>
      <c r="L464" s="17"/>
      <c r="M464" s="17"/>
      <c r="N464" s="17"/>
      <c r="O464" s="17"/>
      <c r="P464" s="17"/>
      <c r="Q464" s="17"/>
      <c r="R464" s="17"/>
      <c r="S464" s="17"/>
      <c r="T464" s="17"/>
      <c r="U464" s="17"/>
      <c r="V464" s="17"/>
      <c r="W464" s="17"/>
      <c r="X464" s="17"/>
      <c r="Y464" s="17"/>
      <c r="Z464" s="17"/>
      <c r="AA464" s="17"/>
      <c r="AB464" s="17"/>
    </row>
    <row r="465" spans="1:28" ht="13.2">
      <c r="A465" s="17"/>
      <c r="B465" s="17"/>
      <c r="C465" s="17"/>
      <c r="D465" s="17"/>
      <c r="E465" s="17"/>
      <c r="I465" s="17"/>
      <c r="J465" s="17"/>
      <c r="K465" s="35"/>
      <c r="L465" s="17"/>
      <c r="M465" s="17"/>
      <c r="N465" s="17"/>
      <c r="O465" s="17"/>
      <c r="P465" s="17"/>
      <c r="Q465" s="17"/>
      <c r="R465" s="17"/>
      <c r="S465" s="17"/>
      <c r="T465" s="17"/>
      <c r="U465" s="17"/>
      <c r="V465" s="17"/>
      <c r="W465" s="17"/>
      <c r="X465" s="17"/>
      <c r="Y465" s="17"/>
      <c r="Z465" s="17"/>
      <c r="AA465" s="17"/>
      <c r="AB465" s="17"/>
    </row>
    <row r="466" spans="1:28" ht="13.2">
      <c r="A466" s="17"/>
      <c r="B466" s="17"/>
      <c r="C466" s="17"/>
      <c r="D466" s="17"/>
      <c r="E466" s="17"/>
      <c r="I466" s="17"/>
      <c r="J466" s="17"/>
      <c r="K466" s="35"/>
      <c r="L466" s="17"/>
      <c r="M466" s="17"/>
      <c r="N466" s="17"/>
      <c r="O466" s="17"/>
      <c r="P466" s="17"/>
      <c r="Q466" s="17"/>
      <c r="R466" s="17"/>
      <c r="S466" s="17"/>
      <c r="T466" s="17"/>
      <c r="U466" s="17"/>
      <c r="V466" s="17"/>
      <c r="W466" s="17"/>
      <c r="X466" s="17"/>
      <c r="Y466" s="17"/>
      <c r="Z466" s="17"/>
      <c r="AA466" s="17"/>
      <c r="AB466" s="17"/>
    </row>
    <row r="467" spans="1:28" ht="13.2">
      <c r="A467" s="17"/>
      <c r="B467" s="17"/>
      <c r="C467" s="17"/>
      <c r="D467" s="17"/>
      <c r="E467" s="17"/>
      <c r="I467" s="17"/>
      <c r="J467" s="17"/>
      <c r="K467" s="35"/>
      <c r="L467" s="17"/>
      <c r="M467" s="17"/>
      <c r="N467" s="17"/>
      <c r="O467" s="17"/>
      <c r="P467" s="17"/>
      <c r="Q467" s="17"/>
      <c r="R467" s="17"/>
      <c r="S467" s="17"/>
      <c r="T467" s="17"/>
      <c r="U467" s="17"/>
      <c r="V467" s="17"/>
      <c r="W467" s="17"/>
      <c r="X467" s="17"/>
      <c r="Y467" s="17"/>
      <c r="Z467" s="17"/>
      <c r="AA467" s="17"/>
      <c r="AB467" s="17"/>
    </row>
    <row r="468" spans="1:28" ht="13.2">
      <c r="A468" s="17"/>
      <c r="B468" s="17"/>
      <c r="C468" s="17"/>
      <c r="D468" s="17"/>
      <c r="E468" s="17"/>
      <c r="I468" s="17"/>
      <c r="J468" s="17"/>
      <c r="K468" s="35"/>
      <c r="L468" s="17"/>
      <c r="M468" s="17"/>
      <c r="N468" s="17"/>
      <c r="O468" s="17"/>
      <c r="P468" s="17"/>
      <c r="Q468" s="17"/>
      <c r="R468" s="17"/>
      <c r="S468" s="17"/>
      <c r="T468" s="17"/>
      <c r="U468" s="17"/>
      <c r="V468" s="17"/>
      <c r="W468" s="17"/>
      <c r="X468" s="17"/>
      <c r="Y468" s="17"/>
      <c r="Z468" s="17"/>
      <c r="AA468" s="17"/>
      <c r="AB468" s="17"/>
    </row>
    <row r="469" spans="1:28" ht="13.2">
      <c r="A469" s="17"/>
      <c r="B469" s="17"/>
      <c r="C469" s="17"/>
      <c r="D469" s="17"/>
      <c r="E469" s="17"/>
      <c r="F469" s="17"/>
      <c r="G469" s="17"/>
      <c r="H469" s="17"/>
      <c r="I469" s="17"/>
      <c r="J469" s="17"/>
      <c r="K469" s="35"/>
      <c r="L469" s="17"/>
      <c r="M469" s="17"/>
      <c r="N469" s="17"/>
      <c r="O469" s="17"/>
      <c r="P469" s="17"/>
      <c r="Q469" s="17"/>
      <c r="R469" s="17"/>
      <c r="S469" s="17"/>
      <c r="T469" s="17"/>
      <c r="U469" s="17"/>
      <c r="V469" s="17"/>
      <c r="W469" s="17"/>
      <c r="X469" s="17"/>
      <c r="Y469" s="17"/>
      <c r="Z469" s="17"/>
      <c r="AA469" s="17"/>
      <c r="AB469" s="17"/>
    </row>
    <row r="470" spans="1:28" ht="13.2">
      <c r="A470" s="17"/>
      <c r="B470" s="17"/>
      <c r="C470" s="17"/>
      <c r="D470" s="17"/>
      <c r="E470" s="17"/>
      <c r="F470" s="17"/>
      <c r="G470" s="17"/>
      <c r="H470" s="17"/>
      <c r="I470" s="17"/>
      <c r="J470" s="17"/>
      <c r="K470" s="35"/>
      <c r="L470" s="17"/>
      <c r="M470" s="17"/>
      <c r="N470" s="17"/>
      <c r="O470" s="17"/>
      <c r="P470" s="17"/>
      <c r="Q470" s="17"/>
      <c r="R470" s="17"/>
      <c r="S470" s="17"/>
      <c r="T470" s="17"/>
      <c r="U470" s="17"/>
      <c r="V470" s="17"/>
      <c r="W470" s="17"/>
      <c r="X470" s="17"/>
      <c r="Y470" s="17"/>
      <c r="Z470" s="17"/>
      <c r="AA470" s="17"/>
      <c r="AB470" s="17"/>
    </row>
    <row r="471" spans="1:28" ht="13.2">
      <c r="A471" s="17"/>
      <c r="B471" s="17"/>
      <c r="C471" s="17"/>
      <c r="D471" s="17"/>
      <c r="E471" s="17"/>
      <c r="F471" s="17"/>
      <c r="G471" s="17"/>
      <c r="H471" s="17"/>
      <c r="I471" s="17"/>
      <c r="J471" s="17"/>
      <c r="K471" s="35"/>
      <c r="L471" s="17"/>
      <c r="M471" s="17"/>
      <c r="N471" s="17"/>
      <c r="O471" s="17"/>
      <c r="P471" s="17"/>
      <c r="Q471" s="17"/>
      <c r="R471" s="17"/>
      <c r="S471" s="17"/>
      <c r="T471" s="17"/>
      <c r="U471" s="17"/>
      <c r="V471" s="17"/>
      <c r="W471" s="17"/>
      <c r="X471" s="17"/>
      <c r="Y471" s="17"/>
      <c r="Z471" s="17"/>
      <c r="AA471" s="17"/>
      <c r="AB471" s="17"/>
    </row>
    <row r="472" spans="1:28" ht="13.2">
      <c r="A472" s="17"/>
      <c r="B472" s="17"/>
      <c r="C472" s="17"/>
      <c r="D472" s="17"/>
      <c r="E472" s="17"/>
      <c r="F472" s="17"/>
      <c r="G472" s="17"/>
      <c r="H472" s="17"/>
      <c r="I472" s="17"/>
      <c r="J472" s="17"/>
      <c r="K472" s="35"/>
      <c r="L472" s="17"/>
      <c r="M472" s="17"/>
      <c r="N472" s="17"/>
      <c r="O472" s="17"/>
      <c r="P472" s="17"/>
      <c r="Q472" s="17"/>
      <c r="R472" s="17"/>
      <c r="S472" s="17"/>
      <c r="T472" s="17"/>
      <c r="U472" s="17"/>
      <c r="V472" s="17"/>
      <c r="W472" s="17"/>
      <c r="X472" s="17"/>
      <c r="Y472" s="17"/>
      <c r="Z472" s="17"/>
      <c r="AA472" s="17"/>
      <c r="AB472" s="17"/>
    </row>
    <row r="473" spans="1:28" ht="13.2">
      <c r="A473" s="17"/>
      <c r="B473" s="17"/>
      <c r="C473" s="17"/>
      <c r="D473" s="17"/>
      <c r="E473" s="17"/>
      <c r="F473" s="17"/>
      <c r="G473" s="17"/>
      <c r="H473" s="17"/>
      <c r="I473" s="17"/>
      <c r="J473" s="17"/>
      <c r="K473" s="35"/>
      <c r="L473" s="17"/>
      <c r="M473" s="17"/>
      <c r="N473" s="17"/>
      <c r="O473" s="17"/>
      <c r="P473" s="17"/>
      <c r="Q473" s="17"/>
      <c r="R473" s="17"/>
      <c r="S473" s="17"/>
      <c r="T473" s="17"/>
      <c r="U473" s="17"/>
      <c r="V473" s="17"/>
      <c r="W473" s="17"/>
      <c r="X473" s="17"/>
      <c r="Y473" s="17"/>
      <c r="Z473" s="17"/>
      <c r="AA473" s="17"/>
      <c r="AB473" s="17"/>
    </row>
    <row r="474" spans="1:28" ht="13.2">
      <c r="A474" s="17"/>
      <c r="B474" s="17"/>
      <c r="C474" s="17"/>
      <c r="D474" s="17"/>
      <c r="E474" s="17"/>
      <c r="F474" s="17"/>
      <c r="G474" s="17"/>
      <c r="H474" s="17"/>
      <c r="I474" s="17"/>
      <c r="J474" s="17"/>
      <c r="K474" s="35"/>
      <c r="L474" s="17"/>
      <c r="M474" s="17"/>
      <c r="N474" s="17"/>
      <c r="O474" s="17"/>
      <c r="P474" s="17"/>
      <c r="Q474" s="17"/>
      <c r="R474" s="17"/>
      <c r="S474" s="17"/>
      <c r="T474" s="17"/>
      <c r="U474" s="17"/>
      <c r="V474" s="17"/>
      <c r="W474" s="17"/>
      <c r="X474" s="17"/>
      <c r="Y474" s="17"/>
      <c r="Z474" s="17"/>
      <c r="AA474" s="17"/>
      <c r="AB474" s="17"/>
    </row>
    <row r="475" spans="1:28" ht="13.2">
      <c r="A475" s="17"/>
      <c r="B475" s="17"/>
      <c r="C475" s="17"/>
      <c r="D475" s="17"/>
      <c r="E475" s="17"/>
      <c r="F475" s="17"/>
      <c r="G475" s="17"/>
      <c r="H475" s="17"/>
      <c r="I475" s="17"/>
      <c r="J475" s="17"/>
      <c r="K475" s="35"/>
      <c r="L475" s="17"/>
      <c r="M475" s="17"/>
      <c r="N475" s="17"/>
      <c r="O475" s="17"/>
      <c r="P475" s="17"/>
      <c r="Q475" s="17"/>
      <c r="R475" s="17"/>
      <c r="S475" s="17"/>
      <c r="T475" s="17"/>
      <c r="U475" s="17"/>
      <c r="V475" s="17"/>
      <c r="W475" s="17"/>
      <c r="X475" s="17"/>
      <c r="Y475" s="17"/>
      <c r="Z475" s="17"/>
      <c r="AA475" s="17"/>
      <c r="AB475" s="17"/>
    </row>
    <row r="476" spans="1:28" ht="13.2">
      <c r="A476" s="17"/>
      <c r="B476" s="17"/>
      <c r="C476" s="17"/>
      <c r="D476" s="17"/>
      <c r="E476" s="17"/>
      <c r="F476" s="17"/>
      <c r="G476" s="17"/>
      <c r="H476" s="17"/>
      <c r="I476" s="17"/>
      <c r="J476" s="17"/>
      <c r="K476" s="35"/>
      <c r="L476" s="17"/>
      <c r="M476" s="17"/>
      <c r="N476" s="17"/>
      <c r="O476" s="17"/>
      <c r="P476" s="17"/>
      <c r="Q476" s="17"/>
      <c r="R476" s="17"/>
      <c r="S476" s="17"/>
      <c r="T476" s="17"/>
      <c r="U476" s="17"/>
      <c r="V476" s="17"/>
      <c r="W476" s="17"/>
      <c r="X476" s="17"/>
      <c r="Y476" s="17"/>
      <c r="Z476" s="17"/>
      <c r="AA476" s="17"/>
      <c r="AB476" s="17"/>
    </row>
    <row r="477" spans="1:28" ht="13.2">
      <c r="A477" s="17"/>
      <c r="B477" s="17"/>
      <c r="C477" s="17"/>
      <c r="D477" s="17"/>
      <c r="E477" s="17"/>
      <c r="F477" s="17"/>
      <c r="G477" s="17"/>
      <c r="H477" s="17"/>
      <c r="I477" s="17"/>
      <c r="J477" s="17"/>
      <c r="K477" s="35"/>
      <c r="L477" s="17"/>
      <c r="M477" s="17"/>
      <c r="N477" s="17"/>
      <c r="O477" s="17"/>
      <c r="P477" s="17"/>
      <c r="Q477" s="17"/>
      <c r="R477" s="17"/>
      <c r="S477" s="17"/>
      <c r="T477" s="17"/>
      <c r="U477" s="17"/>
      <c r="V477" s="17"/>
      <c r="W477" s="17"/>
      <c r="X477" s="17"/>
      <c r="Y477" s="17"/>
      <c r="Z477" s="17"/>
      <c r="AA477" s="17"/>
      <c r="AB477" s="17"/>
    </row>
    <row r="478" spans="1:28" ht="13.2">
      <c r="A478" s="17"/>
      <c r="B478" s="17"/>
      <c r="C478" s="17"/>
      <c r="D478" s="17"/>
      <c r="E478" s="17"/>
      <c r="F478" s="17"/>
      <c r="G478" s="17"/>
      <c r="H478" s="17"/>
      <c r="I478" s="17"/>
      <c r="J478" s="17"/>
      <c r="K478" s="35"/>
      <c r="L478" s="17"/>
      <c r="M478" s="17"/>
      <c r="N478" s="17"/>
      <c r="O478" s="17"/>
      <c r="P478" s="17"/>
      <c r="Q478" s="17"/>
      <c r="R478" s="17"/>
      <c r="S478" s="17"/>
      <c r="T478" s="17"/>
      <c r="U478" s="17"/>
      <c r="V478" s="17"/>
      <c r="W478" s="17"/>
      <c r="X478" s="17"/>
      <c r="Y478" s="17"/>
      <c r="Z478" s="17"/>
      <c r="AA478" s="17"/>
      <c r="AB478" s="17"/>
    </row>
    <row r="479" spans="1:28" ht="13.2">
      <c r="A479" s="17"/>
      <c r="B479" s="17"/>
      <c r="C479" s="17"/>
      <c r="D479" s="17"/>
      <c r="E479" s="17"/>
      <c r="F479" s="17"/>
      <c r="G479" s="17"/>
      <c r="H479" s="17"/>
      <c r="I479" s="17"/>
      <c r="J479" s="17"/>
      <c r="K479" s="35"/>
      <c r="L479" s="17"/>
      <c r="M479" s="17"/>
      <c r="N479" s="17"/>
      <c r="O479" s="17"/>
      <c r="P479" s="17"/>
      <c r="Q479" s="17"/>
      <c r="R479" s="17"/>
      <c r="S479" s="17"/>
      <c r="T479" s="17"/>
      <c r="U479" s="17"/>
      <c r="V479" s="17"/>
      <c r="W479" s="17"/>
      <c r="X479" s="17"/>
      <c r="Y479" s="17"/>
      <c r="Z479" s="17"/>
      <c r="AA479" s="17"/>
      <c r="AB479" s="17"/>
    </row>
    <row r="480" spans="1:28" ht="13.2">
      <c r="A480" s="17"/>
      <c r="B480" s="17"/>
      <c r="C480" s="17"/>
      <c r="D480" s="17"/>
      <c r="E480" s="17"/>
      <c r="F480" s="17"/>
      <c r="G480" s="17"/>
      <c r="H480" s="17"/>
      <c r="I480" s="17"/>
      <c r="J480" s="17"/>
      <c r="K480" s="35"/>
      <c r="L480" s="17"/>
      <c r="M480" s="17"/>
      <c r="N480" s="17"/>
      <c r="O480" s="17"/>
      <c r="P480" s="17"/>
      <c r="Q480" s="17"/>
      <c r="R480" s="17"/>
      <c r="S480" s="17"/>
      <c r="T480" s="17"/>
      <c r="U480" s="17"/>
      <c r="V480" s="17"/>
      <c r="W480" s="17"/>
      <c r="X480" s="17"/>
      <c r="Y480" s="17"/>
      <c r="Z480" s="17"/>
      <c r="AA480" s="17"/>
      <c r="AB480" s="17"/>
    </row>
    <row r="481" spans="1:28" ht="13.2">
      <c r="A481" s="17"/>
      <c r="B481" s="17"/>
      <c r="C481" s="17"/>
      <c r="D481" s="17"/>
      <c r="E481" s="17"/>
      <c r="F481" s="17"/>
      <c r="G481" s="17"/>
      <c r="H481" s="17"/>
      <c r="I481" s="17"/>
      <c r="J481" s="17"/>
      <c r="K481" s="35"/>
      <c r="L481" s="17"/>
      <c r="M481" s="17"/>
      <c r="N481" s="17"/>
      <c r="O481" s="17"/>
      <c r="P481" s="17"/>
      <c r="Q481" s="17"/>
      <c r="R481" s="17"/>
      <c r="S481" s="17"/>
      <c r="T481" s="17"/>
      <c r="U481" s="17"/>
      <c r="V481" s="17"/>
      <c r="W481" s="17"/>
      <c r="X481" s="17"/>
      <c r="Y481" s="17"/>
      <c r="Z481" s="17"/>
      <c r="AA481" s="17"/>
      <c r="AB481" s="17"/>
    </row>
    <row r="482" spans="1:28" ht="13.2">
      <c r="A482" s="17"/>
      <c r="B482" s="17"/>
      <c r="C482" s="17"/>
      <c r="D482" s="17"/>
      <c r="E482" s="17"/>
      <c r="F482" s="17"/>
      <c r="G482" s="17"/>
      <c r="H482" s="17"/>
      <c r="I482" s="17"/>
      <c r="J482" s="17"/>
      <c r="K482" s="35"/>
      <c r="L482" s="17"/>
      <c r="M482" s="17"/>
      <c r="N482" s="17"/>
      <c r="O482" s="17"/>
      <c r="P482" s="17"/>
      <c r="Q482" s="17"/>
      <c r="R482" s="17"/>
      <c r="S482" s="17"/>
      <c r="T482" s="17"/>
      <c r="U482" s="17"/>
      <c r="V482" s="17"/>
      <c r="W482" s="17"/>
      <c r="X482" s="17"/>
      <c r="Y482" s="17"/>
      <c r="Z482" s="17"/>
      <c r="AA482" s="17"/>
      <c r="AB482" s="17"/>
    </row>
    <row r="483" spans="1:28" ht="13.2">
      <c r="A483" s="17"/>
      <c r="B483" s="17"/>
      <c r="C483" s="17"/>
      <c r="D483" s="17"/>
      <c r="E483" s="17"/>
      <c r="F483" s="17"/>
      <c r="G483" s="17"/>
      <c r="H483" s="17"/>
      <c r="I483" s="17"/>
      <c r="J483" s="17"/>
      <c r="K483" s="35"/>
      <c r="L483" s="17"/>
      <c r="M483" s="17"/>
      <c r="N483" s="17"/>
      <c r="O483" s="17"/>
      <c r="P483" s="17"/>
      <c r="Q483" s="17"/>
      <c r="R483" s="17"/>
      <c r="S483" s="17"/>
      <c r="T483" s="17"/>
      <c r="U483" s="17"/>
      <c r="V483" s="17"/>
      <c r="W483" s="17"/>
      <c r="X483" s="17"/>
      <c r="Y483" s="17"/>
      <c r="Z483" s="17"/>
      <c r="AA483" s="17"/>
      <c r="AB483" s="17"/>
    </row>
    <row r="484" spans="1:28" ht="13.2">
      <c r="A484" s="17"/>
      <c r="B484" s="17"/>
      <c r="C484" s="17"/>
      <c r="D484" s="17"/>
      <c r="E484" s="17"/>
      <c r="F484" s="17"/>
      <c r="G484" s="17"/>
      <c r="H484" s="17"/>
      <c r="I484" s="17"/>
      <c r="J484" s="17"/>
      <c r="K484" s="35"/>
      <c r="L484" s="17"/>
      <c r="M484" s="17"/>
      <c r="N484" s="17"/>
      <c r="O484" s="17"/>
      <c r="P484" s="17"/>
      <c r="Q484" s="17"/>
      <c r="R484" s="17"/>
      <c r="S484" s="17"/>
      <c r="T484" s="17"/>
      <c r="U484" s="17"/>
      <c r="V484" s="17"/>
      <c r="W484" s="17"/>
      <c r="X484" s="17"/>
      <c r="Y484" s="17"/>
      <c r="Z484" s="17"/>
      <c r="AA484" s="17"/>
      <c r="AB484" s="17"/>
    </row>
    <row r="485" spans="1:28" ht="13.2">
      <c r="A485" s="17"/>
      <c r="B485" s="17"/>
      <c r="C485" s="17"/>
      <c r="D485" s="17"/>
      <c r="E485" s="17"/>
      <c r="F485" s="17"/>
      <c r="G485" s="17"/>
      <c r="H485" s="17"/>
      <c r="I485" s="17"/>
      <c r="J485" s="17"/>
      <c r="K485" s="35"/>
      <c r="L485" s="17"/>
      <c r="M485" s="17"/>
      <c r="N485" s="17"/>
      <c r="O485" s="17"/>
      <c r="P485" s="17"/>
      <c r="Q485" s="17"/>
      <c r="R485" s="17"/>
      <c r="S485" s="17"/>
      <c r="T485" s="17"/>
      <c r="U485" s="17"/>
      <c r="V485" s="17"/>
      <c r="W485" s="17"/>
      <c r="X485" s="17"/>
      <c r="Y485" s="17"/>
      <c r="Z485" s="17"/>
      <c r="AA485" s="17"/>
      <c r="AB485" s="17"/>
    </row>
    <row r="486" spans="1:28" ht="13.2">
      <c r="A486" s="17"/>
      <c r="B486" s="17"/>
      <c r="C486" s="17"/>
      <c r="D486" s="17"/>
      <c r="E486" s="17"/>
      <c r="F486" s="17"/>
      <c r="G486" s="17"/>
      <c r="H486" s="17"/>
      <c r="I486" s="17"/>
      <c r="J486" s="17"/>
      <c r="K486" s="35"/>
      <c r="L486" s="17"/>
      <c r="M486" s="17"/>
      <c r="N486" s="17"/>
      <c r="O486" s="17"/>
      <c r="P486" s="17"/>
      <c r="Q486" s="17"/>
      <c r="R486" s="17"/>
      <c r="S486" s="17"/>
      <c r="T486" s="17"/>
      <c r="U486" s="17"/>
      <c r="V486" s="17"/>
      <c r="W486" s="17"/>
      <c r="X486" s="17"/>
      <c r="Y486" s="17"/>
      <c r="Z486" s="17"/>
      <c r="AA486" s="17"/>
      <c r="AB486" s="17"/>
    </row>
    <row r="487" spans="1:28" ht="13.2">
      <c r="A487" s="17"/>
      <c r="B487" s="17"/>
      <c r="C487" s="17"/>
      <c r="D487" s="17"/>
      <c r="E487" s="17"/>
      <c r="F487" s="17"/>
      <c r="G487" s="17"/>
      <c r="H487" s="17"/>
      <c r="I487" s="17"/>
      <c r="J487" s="17"/>
      <c r="K487" s="35"/>
      <c r="L487" s="17"/>
      <c r="M487" s="17"/>
      <c r="N487" s="17"/>
      <c r="O487" s="17"/>
      <c r="P487" s="17"/>
      <c r="Q487" s="17"/>
      <c r="R487" s="17"/>
      <c r="S487" s="17"/>
      <c r="T487" s="17"/>
      <c r="U487" s="17"/>
      <c r="V487" s="17"/>
      <c r="W487" s="17"/>
      <c r="X487" s="17"/>
      <c r="Y487" s="17"/>
      <c r="Z487" s="17"/>
      <c r="AA487" s="17"/>
      <c r="AB487" s="17"/>
    </row>
    <row r="488" spans="1:28" ht="13.2">
      <c r="A488" s="17"/>
      <c r="B488" s="17"/>
      <c r="C488" s="17"/>
      <c r="D488" s="17"/>
      <c r="E488" s="17"/>
      <c r="F488" s="17"/>
      <c r="G488" s="17"/>
      <c r="H488" s="17"/>
      <c r="I488" s="17"/>
      <c r="J488" s="17"/>
      <c r="K488" s="35"/>
      <c r="L488" s="17"/>
      <c r="M488" s="17"/>
      <c r="N488" s="17"/>
      <c r="O488" s="17"/>
      <c r="P488" s="17"/>
      <c r="Q488" s="17"/>
      <c r="R488" s="17"/>
      <c r="S488" s="17"/>
      <c r="T488" s="17"/>
      <c r="U488" s="17"/>
      <c r="V488" s="17"/>
      <c r="W488" s="17"/>
      <c r="X488" s="17"/>
      <c r="Y488" s="17"/>
      <c r="Z488" s="17"/>
      <c r="AA488" s="17"/>
      <c r="AB488" s="17"/>
    </row>
    <row r="489" spans="1:28" ht="13.2">
      <c r="A489" s="17"/>
      <c r="B489" s="17"/>
      <c r="C489" s="17"/>
      <c r="D489" s="17"/>
      <c r="E489" s="17"/>
      <c r="F489" s="17"/>
      <c r="G489" s="17"/>
      <c r="H489" s="17"/>
      <c r="I489" s="17"/>
      <c r="J489" s="17"/>
      <c r="K489" s="35"/>
      <c r="L489" s="17"/>
      <c r="M489" s="17"/>
      <c r="N489" s="17"/>
      <c r="O489" s="17"/>
      <c r="P489" s="17"/>
      <c r="Q489" s="17"/>
      <c r="R489" s="17"/>
      <c r="S489" s="17"/>
      <c r="T489" s="17"/>
      <c r="U489" s="17"/>
      <c r="V489" s="17"/>
      <c r="W489" s="17"/>
      <c r="X489" s="17"/>
      <c r="Y489" s="17"/>
      <c r="Z489" s="17"/>
      <c r="AA489" s="17"/>
      <c r="AB489" s="17"/>
    </row>
    <row r="490" spans="1:28" ht="13.2">
      <c r="A490" s="17"/>
      <c r="B490" s="17"/>
      <c r="C490" s="17"/>
      <c r="D490" s="17"/>
      <c r="E490" s="17"/>
      <c r="F490" s="17"/>
      <c r="G490" s="17"/>
      <c r="H490" s="17"/>
      <c r="I490" s="17"/>
      <c r="J490" s="17"/>
      <c r="K490" s="35"/>
      <c r="L490" s="17"/>
      <c r="M490" s="17"/>
      <c r="N490" s="17"/>
      <c r="O490" s="17"/>
      <c r="P490" s="17"/>
      <c r="Q490" s="17"/>
      <c r="R490" s="17"/>
      <c r="S490" s="17"/>
      <c r="T490" s="17"/>
      <c r="U490" s="17"/>
      <c r="V490" s="17"/>
      <c r="W490" s="17"/>
      <c r="X490" s="17"/>
      <c r="Y490" s="17"/>
      <c r="Z490" s="17"/>
      <c r="AA490" s="17"/>
      <c r="AB490" s="17"/>
    </row>
    <row r="491" spans="1:28" ht="13.2">
      <c r="A491" s="17"/>
      <c r="B491" s="17"/>
      <c r="C491" s="17"/>
      <c r="D491" s="17"/>
      <c r="E491" s="17"/>
      <c r="F491" s="17"/>
      <c r="G491" s="17"/>
      <c r="H491" s="17"/>
      <c r="I491" s="17"/>
      <c r="J491" s="17"/>
      <c r="K491" s="35"/>
      <c r="L491" s="17"/>
      <c r="M491" s="17"/>
      <c r="N491" s="17"/>
      <c r="O491" s="17"/>
      <c r="P491" s="17"/>
      <c r="Q491" s="17"/>
      <c r="R491" s="17"/>
      <c r="S491" s="17"/>
      <c r="T491" s="17"/>
      <c r="U491" s="17"/>
      <c r="V491" s="17"/>
      <c r="W491" s="17"/>
      <c r="X491" s="17"/>
      <c r="Y491" s="17"/>
      <c r="Z491" s="17"/>
      <c r="AA491" s="17"/>
      <c r="AB491" s="17"/>
    </row>
    <row r="492" spans="1:28" ht="13.2">
      <c r="A492" s="17"/>
      <c r="B492" s="17"/>
      <c r="C492" s="17"/>
      <c r="D492" s="17"/>
      <c r="E492" s="17"/>
      <c r="F492" s="17"/>
      <c r="G492" s="17"/>
      <c r="H492" s="17"/>
      <c r="I492" s="17"/>
      <c r="J492" s="17"/>
      <c r="K492" s="35"/>
      <c r="L492" s="17"/>
      <c r="M492" s="17"/>
      <c r="N492" s="17"/>
      <c r="O492" s="17"/>
      <c r="P492" s="17"/>
      <c r="Q492" s="17"/>
      <c r="R492" s="17"/>
      <c r="S492" s="17"/>
      <c r="T492" s="17"/>
      <c r="U492" s="17"/>
      <c r="V492" s="17"/>
      <c r="W492" s="17"/>
      <c r="X492" s="17"/>
      <c r="Y492" s="17"/>
      <c r="Z492" s="17"/>
      <c r="AA492" s="17"/>
      <c r="AB492" s="17"/>
    </row>
    <row r="493" spans="1:28" ht="13.2">
      <c r="A493" s="17"/>
      <c r="B493" s="17"/>
      <c r="C493" s="17"/>
      <c r="D493" s="17"/>
      <c r="E493" s="17"/>
      <c r="F493" s="17"/>
      <c r="G493" s="17"/>
      <c r="H493" s="17"/>
      <c r="I493" s="17"/>
      <c r="J493" s="17"/>
      <c r="K493" s="35"/>
      <c r="L493" s="17"/>
      <c r="M493" s="17"/>
      <c r="N493" s="17"/>
      <c r="O493" s="17"/>
      <c r="P493" s="17"/>
      <c r="Q493" s="17"/>
      <c r="R493" s="17"/>
      <c r="S493" s="17"/>
      <c r="T493" s="17"/>
      <c r="U493" s="17"/>
      <c r="V493" s="17"/>
      <c r="W493" s="17"/>
      <c r="X493" s="17"/>
      <c r="Y493" s="17"/>
      <c r="Z493" s="17"/>
      <c r="AA493" s="17"/>
      <c r="AB493" s="17"/>
    </row>
    <row r="494" spans="1:28" ht="13.2">
      <c r="A494" s="17"/>
      <c r="B494" s="17"/>
      <c r="C494" s="17"/>
      <c r="D494" s="17"/>
      <c r="E494" s="17"/>
      <c r="F494" s="17"/>
      <c r="G494" s="17"/>
      <c r="H494" s="17"/>
      <c r="I494" s="17"/>
      <c r="J494" s="17"/>
      <c r="K494" s="35"/>
      <c r="L494" s="17"/>
      <c r="M494" s="17"/>
      <c r="N494" s="17"/>
      <c r="O494" s="17"/>
      <c r="P494" s="17"/>
      <c r="Q494" s="17"/>
      <c r="R494" s="17"/>
      <c r="S494" s="17"/>
      <c r="T494" s="17"/>
      <c r="U494" s="17"/>
      <c r="V494" s="17"/>
      <c r="W494" s="17"/>
      <c r="X494" s="17"/>
      <c r="Y494" s="17"/>
      <c r="Z494" s="17"/>
      <c r="AA494" s="17"/>
      <c r="AB494" s="17"/>
    </row>
    <row r="495" spans="1:28" ht="13.2">
      <c r="A495" s="17"/>
      <c r="B495" s="17"/>
      <c r="C495" s="17"/>
      <c r="D495" s="17"/>
      <c r="E495" s="17"/>
      <c r="F495" s="17"/>
      <c r="G495" s="17"/>
      <c r="H495" s="17"/>
      <c r="I495" s="17"/>
      <c r="J495" s="17"/>
      <c r="K495" s="35"/>
      <c r="L495" s="17"/>
      <c r="M495" s="17"/>
      <c r="N495" s="17"/>
      <c r="O495" s="17"/>
      <c r="P495" s="17"/>
      <c r="Q495" s="17"/>
      <c r="R495" s="17"/>
      <c r="S495" s="17"/>
      <c r="T495" s="17"/>
      <c r="U495" s="17"/>
      <c r="V495" s="17"/>
      <c r="W495" s="17"/>
      <c r="X495" s="17"/>
      <c r="Y495" s="17"/>
      <c r="Z495" s="17"/>
      <c r="AA495" s="17"/>
      <c r="AB495" s="17"/>
    </row>
    <row r="496" spans="1:28" ht="13.2">
      <c r="A496" s="17"/>
      <c r="B496" s="17"/>
      <c r="C496" s="17"/>
      <c r="D496" s="17"/>
      <c r="E496" s="17"/>
      <c r="F496" s="17"/>
      <c r="G496" s="17"/>
      <c r="H496" s="17"/>
      <c r="I496" s="17"/>
      <c r="J496" s="17"/>
      <c r="K496" s="35"/>
      <c r="L496" s="17"/>
      <c r="M496" s="17"/>
      <c r="N496" s="17"/>
      <c r="O496" s="17"/>
      <c r="P496" s="17"/>
      <c r="Q496" s="17"/>
      <c r="R496" s="17"/>
      <c r="S496" s="17"/>
      <c r="T496" s="17"/>
      <c r="U496" s="17"/>
      <c r="V496" s="17"/>
      <c r="W496" s="17"/>
      <c r="X496" s="17"/>
      <c r="Y496" s="17"/>
      <c r="Z496" s="17"/>
      <c r="AA496" s="17"/>
      <c r="AB496" s="17"/>
    </row>
    <row r="497" spans="1:28" ht="13.2">
      <c r="A497" s="17"/>
      <c r="B497" s="17"/>
      <c r="C497" s="17"/>
      <c r="D497" s="17"/>
      <c r="E497" s="17"/>
      <c r="F497" s="17"/>
      <c r="G497" s="17"/>
      <c r="H497" s="17"/>
      <c r="I497" s="17"/>
      <c r="J497" s="17"/>
      <c r="K497" s="35"/>
      <c r="L497" s="17"/>
      <c r="M497" s="17"/>
      <c r="N497" s="17"/>
      <c r="O497" s="17"/>
      <c r="P497" s="17"/>
      <c r="Q497" s="17"/>
      <c r="R497" s="17"/>
      <c r="S497" s="17"/>
      <c r="T497" s="17"/>
      <c r="U497" s="17"/>
      <c r="V497" s="17"/>
      <c r="W497" s="17"/>
      <c r="X497" s="17"/>
      <c r="Y497" s="17"/>
      <c r="Z497" s="17"/>
      <c r="AA497" s="17"/>
      <c r="AB497" s="17"/>
    </row>
    <row r="498" spans="1:28" ht="13.2">
      <c r="A498" s="17"/>
      <c r="B498" s="17"/>
      <c r="C498" s="17"/>
      <c r="D498" s="17"/>
      <c r="E498" s="17"/>
      <c r="F498" s="17"/>
      <c r="G498" s="17"/>
      <c r="H498" s="17"/>
      <c r="I498" s="17"/>
      <c r="J498" s="17"/>
      <c r="K498" s="35"/>
      <c r="L498" s="17"/>
      <c r="M498" s="17"/>
      <c r="N498" s="17"/>
      <c r="O498" s="17"/>
      <c r="P498" s="17"/>
      <c r="Q498" s="17"/>
      <c r="R498" s="17"/>
      <c r="S498" s="17"/>
      <c r="T498" s="17"/>
      <c r="U498" s="17"/>
      <c r="V498" s="17"/>
      <c r="W498" s="17"/>
      <c r="X498" s="17"/>
      <c r="Y498" s="17"/>
      <c r="Z498" s="17"/>
      <c r="AA498" s="17"/>
      <c r="AB498" s="17"/>
    </row>
    <row r="499" spans="1:28" ht="13.2">
      <c r="A499" s="17"/>
      <c r="B499" s="17"/>
      <c r="C499" s="17"/>
      <c r="D499" s="17"/>
      <c r="E499" s="17"/>
      <c r="F499" s="17"/>
      <c r="G499" s="17"/>
      <c r="H499" s="17"/>
      <c r="I499" s="17"/>
      <c r="J499" s="17"/>
      <c r="K499" s="35"/>
      <c r="L499" s="17"/>
      <c r="M499" s="17"/>
      <c r="N499" s="17"/>
      <c r="O499" s="17"/>
      <c r="P499" s="17"/>
      <c r="Q499" s="17"/>
      <c r="R499" s="17"/>
      <c r="S499" s="17"/>
      <c r="T499" s="17"/>
      <c r="U499" s="17"/>
      <c r="V499" s="17"/>
      <c r="W499" s="17"/>
      <c r="X499" s="17"/>
      <c r="Y499" s="17"/>
      <c r="Z499" s="17"/>
      <c r="AA499" s="17"/>
      <c r="AB499" s="17"/>
    </row>
    <row r="500" spans="1:28" ht="13.2">
      <c r="A500" s="17"/>
      <c r="B500" s="17"/>
      <c r="C500" s="17"/>
      <c r="D500" s="17"/>
      <c r="E500" s="17"/>
      <c r="F500" s="17"/>
      <c r="G500" s="17"/>
      <c r="H500" s="17"/>
      <c r="I500" s="17"/>
      <c r="J500" s="17"/>
      <c r="K500" s="35"/>
      <c r="L500" s="17"/>
      <c r="M500" s="17"/>
      <c r="N500" s="17"/>
      <c r="O500" s="17"/>
      <c r="P500" s="17"/>
      <c r="Q500" s="17"/>
      <c r="R500" s="17"/>
      <c r="S500" s="17"/>
      <c r="T500" s="17"/>
      <c r="U500" s="17"/>
      <c r="V500" s="17"/>
      <c r="W500" s="17"/>
      <c r="X500" s="17"/>
      <c r="Y500" s="17"/>
      <c r="Z500" s="17"/>
      <c r="AA500" s="17"/>
      <c r="AB500" s="17"/>
    </row>
    <row r="501" spans="1:28" ht="13.2">
      <c r="A501" s="17"/>
      <c r="B501" s="17"/>
      <c r="C501" s="17"/>
      <c r="D501" s="17"/>
      <c r="E501" s="17"/>
      <c r="F501" s="17"/>
      <c r="G501" s="17"/>
      <c r="H501" s="17"/>
      <c r="I501" s="17"/>
      <c r="J501" s="17"/>
      <c r="K501" s="35"/>
      <c r="L501" s="17"/>
      <c r="M501" s="17"/>
      <c r="N501" s="17"/>
      <c r="O501" s="17"/>
      <c r="P501" s="17"/>
      <c r="Q501" s="17"/>
      <c r="R501" s="17"/>
      <c r="S501" s="17"/>
      <c r="T501" s="17"/>
      <c r="U501" s="17"/>
      <c r="V501" s="17"/>
      <c r="W501" s="17"/>
      <c r="X501" s="17"/>
      <c r="Y501" s="17"/>
      <c r="Z501" s="17"/>
      <c r="AA501" s="17"/>
      <c r="AB501" s="17"/>
    </row>
    <row r="502" spans="1:28" ht="13.2">
      <c r="A502" s="17"/>
      <c r="B502" s="17"/>
      <c r="C502" s="17"/>
      <c r="D502" s="17"/>
      <c r="E502" s="17"/>
      <c r="F502" s="17"/>
      <c r="G502" s="17"/>
      <c r="H502" s="17"/>
      <c r="I502" s="17"/>
      <c r="J502" s="17"/>
      <c r="K502" s="35"/>
      <c r="L502" s="17"/>
      <c r="M502" s="17"/>
      <c r="N502" s="17"/>
      <c r="O502" s="17"/>
      <c r="P502" s="17"/>
      <c r="Q502" s="17"/>
      <c r="R502" s="17"/>
      <c r="S502" s="17"/>
      <c r="T502" s="17"/>
      <c r="U502" s="17"/>
      <c r="V502" s="17"/>
      <c r="W502" s="17"/>
      <c r="X502" s="17"/>
      <c r="Y502" s="17"/>
      <c r="Z502" s="17"/>
      <c r="AA502" s="17"/>
      <c r="AB502" s="17"/>
    </row>
    <row r="503" spans="1:28" ht="13.2">
      <c r="A503" s="17"/>
      <c r="B503" s="17"/>
      <c r="C503" s="17"/>
      <c r="D503" s="17"/>
      <c r="E503" s="17"/>
      <c r="F503" s="17"/>
      <c r="G503" s="17"/>
      <c r="H503" s="17"/>
      <c r="I503" s="17"/>
      <c r="J503" s="17"/>
      <c r="K503" s="35"/>
      <c r="L503" s="17"/>
      <c r="M503" s="17"/>
      <c r="N503" s="17"/>
      <c r="O503" s="17"/>
      <c r="P503" s="17"/>
      <c r="Q503" s="17"/>
      <c r="R503" s="17"/>
      <c r="S503" s="17"/>
      <c r="T503" s="17"/>
      <c r="U503" s="17"/>
      <c r="V503" s="17"/>
      <c r="W503" s="17"/>
      <c r="X503" s="17"/>
      <c r="Y503" s="17"/>
      <c r="Z503" s="17"/>
      <c r="AA503" s="17"/>
      <c r="AB503" s="17"/>
    </row>
    <row r="504" spans="1:28" ht="13.2">
      <c r="A504" s="17"/>
      <c r="B504" s="17"/>
      <c r="C504" s="17"/>
      <c r="D504" s="17"/>
      <c r="E504" s="17"/>
      <c r="F504" s="17"/>
      <c r="G504" s="17"/>
      <c r="H504" s="17"/>
      <c r="I504" s="17"/>
      <c r="J504" s="17"/>
      <c r="K504" s="35"/>
      <c r="L504" s="17"/>
      <c r="M504" s="17"/>
      <c r="N504" s="17"/>
      <c r="O504" s="17"/>
      <c r="P504" s="17"/>
      <c r="Q504" s="17"/>
      <c r="R504" s="17"/>
      <c r="S504" s="17"/>
      <c r="T504" s="17"/>
      <c r="U504" s="17"/>
      <c r="V504" s="17"/>
      <c r="W504" s="17"/>
      <c r="X504" s="17"/>
      <c r="Y504" s="17"/>
      <c r="Z504" s="17"/>
      <c r="AA504" s="17"/>
      <c r="AB504" s="17"/>
    </row>
    <row r="505" spans="1:28" ht="13.2">
      <c r="A505" s="17"/>
      <c r="B505" s="17"/>
      <c r="C505" s="17"/>
      <c r="D505" s="17"/>
      <c r="E505" s="17"/>
      <c r="F505" s="17"/>
      <c r="G505" s="17"/>
      <c r="H505" s="17"/>
      <c r="I505" s="17"/>
      <c r="J505" s="17"/>
      <c r="K505" s="35"/>
      <c r="L505" s="17"/>
      <c r="M505" s="17"/>
      <c r="N505" s="17"/>
      <c r="O505" s="17"/>
      <c r="P505" s="17"/>
      <c r="Q505" s="17"/>
      <c r="R505" s="17"/>
      <c r="S505" s="17"/>
      <c r="T505" s="17"/>
      <c r="U505" s="17"/>
      <c r="V505" s="17"/>
      <c r="W505" s="17"/>
      <c r="X505" s="17"/>
      <c r="Y505" s="17"/>
      <c r="Z505" s="17"/>
      <c r="AA505" s="17"/>
      <c r="AB505" s="17"/>
    </row>
    <row r="506" spans="1:28" ht="13.2">
      <c r="A506" s="17"/>
      <c r="B506" s="17"/>
      <c r="C506" s="17"/>
      <c r="D506" s="17"/>
      <c r="E506" s="17"/>
      <c r="F506" s="17"/>
      <c r="G506" s="17"/>
      <c r="H506" s="17"/>
      <c r="I506" s="17"/>
      <c r="J506" s="17"/>
      <c r="K506" s="35"/>
      <c r="L506" s="17"/>
      <c r="M506" s="17"/>
      <c r="N506" s="17"/>
      <c r="O506" s="17"/>
      <c r="P506" s="17"/>
      <c r="Q506" s="17"/>
      <c r="R506" s="17"/>
      <c r="S506" s="17"/>
      <c r="T506" s="17"/>
      <c r="U506" s="17"/>
      <c r="V506" s="17"/>
      <c r="W506" s="17"/>
      <c r="X506" s="17"/>
      <c r="Y506" s="17"/>
      <c r="Z506" s="17"/>
      <c r="AA506" s="17"/>
      <c r="AB506" s="17"/>
    </row>
    <row r="507" spans="1:28" ht="13.2">
      <c r="A507" s="17"/>
      <c r="B507" s="17"/>
      <c r="C507" s="17"/>
      <c r="D507" s="17"/>
      <c r="E507" s="17"/>
      <c r="F507" s="17"/>
      <c r="G507" s="17"/>
      <c r="H507" s="17"/>
      <c r="I507" s="17"/>
      <c r="J507" s="17"/>
      <c r="K507" s="35"/>
      <c r="L507" s="17"/>
      <c r="M507" s="17"/>
      <c r="N507" s="17"/>
      <c r="O507" s="17"/>
      <c r="P507" s="17"/>
      <c r="Q507" s="17"/>
      <c r="R507" s="17"/>
      <c r="S507" s="17"/>
      <c r="T507" s="17"/>
      <c r="U507" s="17"/>
      <c r="V507" s="17"/>
      <c r="W507" s="17"/>
      <c r="X507" s="17"/>
      <c r="Y507" s="17"/>
      <c r="Z507" s="17"/>
      <c r="AA507" s="17"/>
      <c r="AB507" s="17"/>
    </row>
    <row r="508" spans="1:28" ht="13.2">
      <c r="A508" s="17"/>
      <c r="B508" s="17"/>
      <c r="C508" s="17"/>
      <c r="D508" s="17"/>
      <c r="E508" s="17"/>
      <c r="F508" s="17"/>
      <c r="G508" s="17"/>
      <c r="H508" s="17"/>
      <c r="I508" s="17"/>
      <c r="J508" s="17"/>
      <c r="K508" s="35"/>
      <c r="L508" s="17"/>
      <c r="M508" s="17"/>
      <c r="N508" s="17"/>
      <c r="O508" s="17"/>
      <c r="P508" s="17"/>
      <c r="Q508" s="17"/>
      <c r="R508" s="17"/>
      <c r="S508" s="17"/>
      <c r="T508" s="17"/>
      <c r="U508" s="17"/>
      <c r="V508" s="17"/>
      <c r="W508" s="17"/>
      <c r="X508" s="17"/>
      <c r="Y508" s="17"/>
      <c r="Z508" s="17"/>
      <c r="AA508" s="17"/>
      <c r="AB508" s="17"/>
    </row>
    <row r="509" spans="1:28" ht="13.2">
      <c r="A509" s="17"/>
      <c r="B509" s="17"/>
      <c r="C509" s="17"/>
      <c r="D509" s="17"/>
      <c r="E509" s="17"/>
      <c r="F509" s="17"/>
      <c r="G509" s="17"/>
      <c r="H509" s="17"/>
      <c r="I509" s="17"/>
      <c r="J509" s="17"/>
      <c r="K509" s="35"/>
      <c r="L509" s="17"/>
      <c r="M509" s="17"/>
      <c r="N509" s="17"/>
      <c r="O509" s="17"/>
      <c r="P509" s="17"/>
      <c r="Q509" s="17"/>
      <c r="R509" s="17"/>
      <c r="S509" s="17"/>
      <c r="T509" s="17"/>
      <c r="U509" s="17"/>
      <c r="V509" s="17"/>
      <c r="W509" s="17"/>
      <c r="X509" s="17"/>
      <c r="Y509" s="17"/>
      <c r="Z509" s="17"/>
      <c r="AA509" s="17"/>
      <c r="AB509" s="17"/>
    </row>
    <row r="510" spans="1:28" ht="13.2">
      <c r="A510" s="17"/>
      <c r="B510" s="17"/>
      <c r="C510" s="17"/>
      <c r="D510" s="17"/>
      <c r="E510" s="17"/>
      <c r="F510" s="17"/>
      <c r="G510" s="17"/>
      <c r="H510" s="17"/>
      <c r="I510" s="17"/>
      <c r="J510" s="17"/>
      <c r="K510" s="35"/>
      <c r="L510" s="17"/>
      <c r="M510" s="17"/>
      <c r="N510" s="17"/>
      <c r="O510" s="17"/>
      <c r="P510" s="17"/>
      <c r="Q510" s="17"/>
      <c r="R510" s="17"/>
      <c r="S510" s="17"/>
      <c r="T510" s="17"/>
      <c r="U510" s="17"/>
      <c r="V510" s="17"/>
      <c r="W510" s="17"/>
      <c r="X510" s="17"/>
      <c r="Y510" s="17"/>
      <c r="Z510" s="17"/>
      <c r="AA510" s="17"/>
      <c r="AB510" s="17"/>
    </row>
    <row r="511" spans="1:28" ht="13.2">
      <c r="A511" s="17"/>
      <c r="B511" s="17"/>
      <c r="C511" s="17"/>
      <c r="D511" s="17"/>
      <c r="E511" s="17"/>
      <c r="F511" s="17"/>
      <c r="G511" s="17"/>
      <c r="H511" s="17"/>
      <c r="I511" s="17"/>
      <c r="J511" s="17"/>
      <c r="K511" s="35"/>
      <c r="L511" s="17"/>
      <c r="M511" s="17"/>
      <c r="N511" s="17"/>
      <c r="O511" s="17"/>
      <c r="P511" s="17"/>
      <c r="Q511" s="17"/>
      <c r="R511" s="17"/>
      <c r="S511" s="17"/>
      <c r="T511" s="17"/>
      <c r="U511" s="17"/>
      <c r="V511" s="17"/>
      <c r="W511" s="17"/>
      <c r="X511" s="17"/>
      <c r="Y511" s="17"/>
      <c r="Z511" s="17"/>
      <c r="AA511" s="17"/>
      <c r="AB511" s="17"/>
    </row>
    <row r="512" spans="1:28" ht="13.2">
      <c r="A512" s="17"/>
      <c r="B512" s="17"/>
      <c r="C512" s="17"/>
      <c r="D512" s="17"/>
      <c r="E512" s="17"/>
      <c r="F512" s="17"/>
      <c r="G512" s="17"/>
      <c r="H512" s="17"/>
      <c r="I512" s="17"/>
      <c r="J512" s="17"/>
      <c r="K512" s="35"/>
      <c r="L512" s="17"/>
      <c r="M512" s="17"/>
      <c r="N512" s="17"/>
      <c r="O512" s="17"/>
      <c r="P512" s="17"/>
      <c r="Q512" s="17"/>
      <c r="R512" s="17"/>
      <c r="S512" s="17"/>
      <c r="T512" s="17"/>
      <c r="U512" s="17"/>
      <c r="V512" s="17"/>
      <c r="W512" s="17"/>
      <c r="X512" s="17"/>
      <c r="Y512" s="17"/>
      <c r="Z512" s="17"/>
      <c r="AA512" s="17"/>
      <c r="AB512" s="17"/>
    </row>
    <row r="513" spans="1:28" ht="13.2">
      <c r="A513" s="17"/>
      <c r="B513" s="17"/>
      <c r="C513" s="17"/>
      <c r="D513" s="17"/>
      <c r="E513" s="17"/>
      <c r="F513" s="17"/>
      <c r="G513" s="17"/>
      <c r="H513" s="17"/>
      <c r="I513" s="17"/>
      <c r="J513" s="17"/>
      <c r="K513" s="35"/>
      <c r="L513" s="17"/>
      <c r="M513" s="17"/>
      <c r="N513" s="17"/>
      <c r="O513" s="17"/>
      <c r="P513" s="17"/>
      <c r="Q513" s="17"/>
      <c r="R513" s="17"/>
      <c r="S513" s="17"/>
      <c r="T513" s="17"/>
      <c r="U513" s="17"/>
      <c r="V513" s="17"/>
      <c r="W513" s="17"/>
      <c r="X513" s="17"/>
      <c r="Y513" s="17"/>
      <c r="Z513" s="17"/>
      <c r="AA513" s="17"/>
      <c r="AB513" s="17"/>
    </row>
    <row r="514" spans="1:28" ht="13.2">
      <c r="A514" s="17"/>
      <c r="B514" s="17"/>
      <c r="C514" s="17"/>
      <c r="D514" s="17"/>
      <c r="E514" s="17"/>
      <c r="F514" s="17"/>
      <c r="G514" s="17"/>
      <c r="H514" s="17"/>
      <c r="I514" s="17"/>
      <c r="J514" s="17"/>
      <c r="K514" s="35"/>
      <c r="L514" s="17"/>
      <c r="M514" s="17"/>
      <c r="N514" s="17"/>
      <c r="O514" s="17"/>
      <c r="P514" s="17"/>
      <c r="Q514" s="17"/>
      <c r="R514" s="17"/>
      <c r="S514" s="17"/>
      <c r="T514" s="17"/>
      <c r="U514" s="17"/>
      <c r="V514" s="17"/>
      <c r="W514" s="17"/>
      <c r="X514" s="17"/>
      <c r="Y514" s="17"/>
      <c r="Z514" s="17"/>
      <c r="AA514" s="17"/>
      <c r="AB514" s="17"/>
    </row>
    <row r="515" spans="1:28" ht="13.2">
      <c r="A515" s="17"/>
      <c r="B515" s="17"/>
      <c r="C515" s="17"/>
      <c r="D515" s="17"/>
      <c r="E515" s="17"/>
      <c r="F515" s="17"/>
      <c r="G515" s="17"/>
      <c r="H515" s="17"/>
      <c r="I515" s="17"/>
      <c r="J515" s="17"/>
      <c r="K515" s="35"/>
      <c r="L515" s="17"/>
      <c r="M515" s="17"/>
      <c r="N515" s="17"/>
      <c r="O515" s="17"/>
      <c r="P515" s="17"/>
      <c r="Q515" s="17"/>
      <c r="R515" s="17"/>
      <c r="S515" s="17"/>
      <c r="T515" s="17"/>
      <c r="U515" s="17"/>
      <c r="V515" s="17"/>
      <c r="W515" s="17"/>
      <c r="X515" s="17"/>
      <c r="Y515" s="17"/>
      <c r="Z515" s="17"/>
      <c r="AA515" s="17"/>
      <c r="AB515" s="17"/>
    </row>
    <row r="516" spans="1:28" ht="13.2">
      <c r="A516" s="17"/>
      <c r="B516" s="17"/>
      <c r="C516" s="17"/>
      <c r="D516" s="17"/>
      <c r="E516" s="17"/>
      <c r="F516" s="17"/>
      <c r="G516" s="17"/>
      <c r="H516" s="17"/>
      <c r="I516" s="17"/>
      <c r="J516" s="17"/>
      <c r="K516" s="35"/>
      <c r="L516" s="17"/>
      <c r="M516" s="17"/>
      <c r="N516" s="17"/>
      <c r="O516" s="17"/>
      <c r="P516" s="17"/>
      <c r="Q516" s="17"/>
      <c r="R516" s="17"/>
      <c r="S516" s="17"/>
      <c r="T516" s="17"/>
      <c r="U516" s="17"/>
      <c r="V516" s="17"/>
      <c r="W516" s="17"/>
      <c r="X516" s="17"/>
      <c r="Y516" s="17"/>
      <c r="Z516" s="17"/>
      <c r="AA516" s="17"/>
      <c r="AB516" s="17"/>
    </row>
    <row r="517" spans="1:28" ht="13.2">
      <c r="A517" s="17"/>
      <c r="B517" s="17"/>
      <c r="C517" s="17"/>
      <c r="D517" s="17"/>
      <c r="E517" s="17"/>
      <c r="F517" s="17"/>
      <c r="G517" s="17"/>
      <c r="H517" s="17"/>
      <c r="I517" s="17"/>
      <c r="J517" s="17"/>
      <c r="K517" s="35"/>
      <c r="L517" s="17"/>
      <c r="M517" s="17"/>
      <c r="N517" s="17"/>
      <c r="O517" s="17"/>
      <c r="P517" s="17"/>
      <c r="Q517" s="17"/>
      <c r="R517" s="17"/>
      <c r="S517" s="17"/>
      <c r="T517" s="17"/>
      <c r="U517" s="17"/>
      <c r="V517" s="17"/>
      <c r="W517" s="17"/>
      <c r="X517" s="17"/>
      <c r="Y517" s="17"/>
      <c r="Z517" s="17"/>
      <c r="AA517" s="17"/>
      <c r="AB517" s="17"/>
    </row>
    <row r="518" spans="1:28" ht="13.2">
      <c r="A518" s="17"/>
      <c r="B518" s="17"/>
      <c r="C518" s="17"/>
      <c r="D518" s="17"/>
      <c r="E518" s="17"/>
      <c r="F518" s="17"/>
      <c r="G518" s="17"/>
      <c r="H518" s="17"/>
      <c r="I518" s="17"/>
      <c r="J518" s="17"/>
      <c r="K518" s="35"/>
      <c r="L518" s="17"/>
      <c r="M518" s="17"/>
      <c r="N518" s="17"/>
      <c r="O518" s="17"/>
      <c r="P518" s="17"/>
      <c r="Q518" s="17"/>
      <c r="R518" s="17"/>
      <c r="S518" s="17"/>
      <c r="T518" s="17"/>
      <c r="U518" s="17"/>
      <c r="V518" s="17"/>
      <c r="W518" s="17"/>
      <c r="X518" s="17"/>
      <c r="Y518" s="17"/>
      <c r="Z518" s="17"/>
      <c r="AA518" s="17"/>
      <c r="AB518" s="17"/>
    </row>
    <row r="519" spans="1:28" ht="13.2">
      <c r="A519" s="17"/>
      <c r="B519" s="17"/>
      <c r="C519" s="17"/>
      <c r="D519" s="17"/>
      <c r="E519" s="17"/>
      <c r="F519" s="17"/>
      <c r="G519" s="17"/>
      <c r="H519" s="17"/>
      <c r="I519" s="17"/>
      <c r="J519" s="17"/>
      <c r="K519" s="35"/>
      <c r="L519" s="17"/>
      <c r="M519" s="17"/>
      <c r="N519" s="17"/>
      <c r="O519" s="17"/>
      <c r="P519" s="17"/>
      <c r="Q519" s="17"/>
      <c r="R519" s="17"/>
      <c r="S519" s="17"/>
      <c r="T519" s="17"/>
      <c r="U519" s="17"/>
      <c r="V519" s="17"/>
      <c r="W519" s="17"/>
      <c r="X519" s="17"/>
      <c r="Y519" s="17"/>
      <c r="Z519" s="17"/>
      <c r="AA519" s="17"/>
      <c r="AB519" s="17"/>
    </row>
    <row r="520" spans="1:28" ht="13.2">
      <c r="A520" s="17"/>
      <c r="B520" s="17"/>
      <c r="C520" s="17"/>
      <c r="D520" s="17"/>
      <c r="E520" s="17"/>
      <c r="F520" s="17"/>
      <c r="G520" s="17"/>
      <c r="H520" s="17"/>
      <c r="I520" s="17"/>
      <c r="J520" s="17"/>
      <c r="K520" s="35"/>
      <c r="L520" s="17"/>
      <c r="M520" s="17"/>
      <c r="N520" s="17"/>
      <c r="O520" s="17"/>
      <c r="P520" s="17"/>
      <c r="Q520" s="17"/>
      <c r="R520" s="17"/>
      <c r="S520" s="17"/>
      <c r="T520" s="17"/>
      <c r="U520" s="17"/>
      <c r="V520" s="17"/>
      <c r="W520" s="17"/>
      <c r="X520" s="17"/>
      <c r="Y520" s="17"/>
      <c r="Z520" s="17"/>
      <c r="AA520" s="17"/>
      <c r="AB520" s="17"/>
    </row>
    <row r="521" spans="1:28" ht="13.2">
      <c r="A521" s="17"/>
      <c r="B521" s="17"/>
      <c r="C521" s="17"/>
      <c r="D521" s="17"/>
      <c r="E521" s="17"/>
      <c r="F521" s="17"/>
      <c r="G521" s="17"/>
      <c r="H521" s="17"/>
      <c r="I521" s="17"/>
      <c r="J521" s="17"/>
      <c r="K521" s="35"/>
      <c r="L521" s="17"/>
      <c r="M521" s="17"/>
      <c r="N521" s="17"/>
      <c r="O521" s="17"/>
      <c r="P521" s="17"/>
      <c r="Q521" s="17"/>
      <c r="R521" s="17"/>
      <c r="S521" s="17"/>
      <c r="T521" s="17"/>
      <c r="U521" s="17"/>
      <c r="V521" s="17"/>
      <c r="W521" s="17"/>
      <c r="X521" s="17"/>
      <c r="Y521" s="17"/>
      <c r="Z521" s="17"/>
      <c r="AA521" s="17"/>
      <c r="AB521" s="17"/>
    </row>
    <row r="522" spans="1:28" ht="13.2">
      <c r="A522" s="17"/>
      <c r="B522" s="17"/>
      <c r="C522" s="17"/>
      <c r="D522" s="17"/>
      <c r="E522" s="17"/>
      <c r="F522" s="17"/>
      <c r="G522" s="17"/>
      <c r="H522" s="17"/>
      <c r="I522" s="17"/>
      <c r="J522" s="17"/>
      <c r="K522" s="35"/>
      <c r="L522" s="17"/>
      <c r="M522" s="17"/>
      <c r="N522" s="17"/>
      <c r="O522" s="17"/>
      <c r="P522" s="17"/>
      <c r="Q522" s="17"/>
      <c r="R522" s="17"/>
      <c r="S522" s="17"/>
      <c r="T522" s="17"/>
      <c r="U522" s="17"/>
      <c r="V522" s="17"/>
      <c r="W522" s="17"/>
      <c r="X522" s="17"/>
      <c r="Y522" s="17"/>
      <c r="Z522" s="17"/>
      <c r="AA522" s="17"/>
      <c r="AB522" s="17"/>
    </row>
    <row r="523" spans="1:28" ht="13.2">
      <c r="A523" s="17"/>
      <c r="B523" s="17"/>
      <c r="C523" s="17"/>
      <c r="D523" s="17"/>
      <c r="E523" s="17"/>
      <c r="F523" s="17"/>
      <c r="G523" s="17"/>
      <c r="H523" s="17"/>
      <c r="I523" s="17"/>
      <c r="J523" s="17"/>
      <c r="K523" s="35"/>
      <c r="L523" s="17"/>
      <c r="M523" s="17"/>
      <c r="N523" s="17"/>
      <c r="O523" s="17"/>
      <c r="P523" s="17"/>
      <c r="Q523" s="17"/>
      <c r="R523" s="17"/>
      <c r="S523" s="17"/>
      <c r="T523" s="17"/>
      <c r="U523" s="17"/>
      <c r="V523" s="17"/>
      <c r="W523" s="17"/>
      <c r="X523" s="17"/>
      <c r="Y523" s="17"/>
      <c r="Z523" s="17"/>
      <c r="AA523" s="17"/>
      <c r="AB523" s="17"/>
    </row>
    <row r="524" spans="1:28" ht="13.2">
      <c r="A524" s="17"/>
      <c r="B524" s="17"/>
      <c r="C524" s="17"/>
      <c r="D524" s="17"/>
      <c r="E524" s="17"/>
      <c r="F524" s="17"/>
      <c r="G524" s="17"/>
      <c r="H524" s="17"/>
      <c r="I524" s="17"/>
      <c r="J524" s="17"/>
      <c r="K524" s="35"/>
      <c r="L524" s="17"/>
      <c r="M524" s="17"/>
      <c r="N524" s="17"/>
      <c r="O524" s="17"/>
      <c r="P524" s="17"/>
      <c r="Q524" s="17"/>
      <c r="R524" s="17"/>
      <c r="S524" s="17"/>
      <c r="T524" s="17"/>
      <c r="U524" s="17"/>
      <c r="V524" s="17"/>
      <c r="W524" s="17"/>
      <c r="X524" s="17"/>
      <c r="Y524" s="17"/>
      <c r="Z524" s="17"/>
      <c r="AA524" s="17"/>
      <c r="AB524" s="17"/>
    </row>
    <row r="525" spans="1:28" ht="13.2">
      <c r="A525" s="17"/>
      <c r="B525" s="17"/>
      <c r="C525" s="17"/>
      <c r="D525" s="17"/>
      <c r="E525" s="17"/>
      <c r="F525" s="17"/>
      <c r="G525" s="17"/>
      <c r="H525" s="17"/>
      <c r="I525" s="17"/>
      <c r="J525" s="17"/>
      <c r="K525" s="35"/>
      <c r="L525" s="17"/>
      <c r="M525" s="17"/>
      <c r="N525" s="17"/>
      <c r="O525" s="17"/>
      <c r="P525" s="17"/>
      <c r="Q525" s="17"/>
      <c r="R525" s="17"/>
      <c r="S525" s="17"/>
      <c r="T525" s="17"/>
      <c r="U525" s="17"/>
      <c r="V525" s="17"/>
      <c r="W525" s="17"/>
      <c r="X525" s="17"/>
      <c r="Y525" s="17"/>
      <c r="Z525" s="17"/>
      <c r="AA525" s="17"/>
      <c r="AB525" s="17"/>
    </row>
    <row r="526" spans="1:28" ht="13.2">
      <c r="A526" s="17"/>
      <c r="B526" s="17"/>
      <c r="C526" s="17"/>
      <c r="D526" s="17"/>
      <c r="E526" s="17"/>
      <c r="F526" s="17"/>
      <c r="G526" s="17"/>
      <c r="H526" s="17"/>
      <c r="I526" s="17"/>
      <c r="J526" s="17"/>
      <c r="K526" s="35"/>
      <c r="L526" s="17"/>
      <c r="M526" s="17"/>
      <c r="N526" s="17"/>
      <c r="O526" s="17"/>
      <c r="P526" s="17"/>
      <c r="Q526" s="17"/>
      <c r="R526" s="17"/>
      <c r="S526" s="17"/>
      <c r="T526" s="17"/>
      <c r="U526" s="17"/>
      <c r="V526" s="17"/>
      <c r="W526" s="17"/>
      <c r="X526" s="17"/>
      <c r="Y526" s="17"/>
      <c r="Z526" s="17"/>
      <c r="AA526" s="17"/>
      <c r="AB526" s="17"/>
    </row>
    <row r="527" spans="1:28" ht="13.2">
      <c r="A527" s="17"/>
      <c r="B527" s="17"/>
      <c r="C527" s="17"/>
      <c r="D527" s="17"/>
      <c r="E527" s="17"/>
      <c r="F527" s="17"/>
      <c r="G527" s="17"/>
      <c r="H527" s="17"/>
      <c r="I527" s="17"/>
      <c r="J527" s="17"/>
      <c r="K527" s="35"/>
      <c r="L527" s="17"/>
      <c r="M527" s="17"/>
      <c r="N527" s="17"/>
      <c r="O527" s="17"/>
      <c r="P527" s="17"/>
      <c r="Q527" s="17"/>
      <c r="R527" s="17"/>
      <c r="S527" s="17"/>
      <c r="T527" s="17"/>
      <c r="U527" s="17"/>
      <c r="V527" s="17"/>
      <c r="W527" s="17"/>
      <c r="X527" s="17"/>
      <c r="Y527" s="17"/>
      <c r="Z527" s="17"/>
      <c r="AA527" s="17"/>
      <c r="AB527" s="17"/>
    </row>
    <row r="528" spans="1:28" ht="13.2">
      <c r="A528" s="17"/>
      <c r="B528" s="17"/>
      <c r="C528" s="17"/>
      <c r="D528" s="17"/>
      <c r="E528" s="17"/>
      <c r="F528" s="17"/>
      <c r="G528" s="17"/>
      <c r="H528" s="17"/>
      <c r="I528" s="17"/>
      <c r="J528" s="17"/>
      <c r="K528" s="35"/>
      <c r="L528" s="17"/>
      <c r="M528" s="17"/>
      <c r="N528" s="17"/>
      <c r="O528" s="17"/>
      <c r="P528" s="17"/>
      <c r="Q528" s="17"/>
      <c r="R528" s="17"/>
      <c r="S528" s="17"/>
      <c r="T528" s="17"/>
      <c r="U528" s="17"/>
      <c r="V528" s="17"/>
      <c r="W528" s="17"/>
      <c r="X528" s="17"/>
      <c r="Y528" s="17"/>
      <c r="Z528" s="17"/>
      <c r="AA528" s="17"/>
      <c r="AB528" s="17"/>
    </row>
    <row r="529" spans="1:28" ht="13.2">
      <c r="A529" s="17"/>
      <c r="B529" s="17"/>
      <c r="C529" s="17"/>
      <c r="D529" s="17"/>
      <c r="E529" s="17"/>
      <c r="F529" s="17"/>
      <c r="G529" s="17"/>
      <c r="H529" s="17"/>
      <c r="I529" s="17"/>
      <c r="J529" s="17"/>
      <c r="K529" s="35"/>
      <c r="L529" s="17"/>
      <c r="M529" s="17"/>
      <c r="N529" s="17"/>
      <c r="O529" s="17"/>
      <c r="P529" s="17"/>
      <c r="Q529" s="17"/>
      <c r="R529" s="17"/>
      <c r="S529" s="17"/>
      <c r="T529" s="17"/>
      <c r="U529" s="17"/>
      <c r="V529" s="17"/>
      <c r="W529" s="17"/>
      <c r="X529" s="17"/>
      <c r="Y529" s="17"/>
      <c r="Z529" s="17"/>
      <c r="AA529" s="17"/>
      <c r="AB529" s="17"/>
    </row>
    <row r="530" spans="1:28" ht="13.2">
      <c r="A530" s="17"/>
      <c r="B530" s="17"/>
      <c r="C530" s="17"/>
      <c r="D530" s="17"/>
      <c r="E530" s="17"/>
      <c r="F530" s="17"/>
      <c r="G530" s="17"/>
      <c r="H530" s="17"/>
      <c r="I530" s="17"/>
      <c r="J530" s="17"/>
      <c r="K530" s="35"/>
      <c r="L530" s="17"/>
      <c r="M530" s="17"/>
      <c r="N530" s="17"/>
      <c r="O530" s="17"/>
      <c r="P530" s="17"/>
      <c r="Q530" s="17"/>
      <c r="R530" s="17"/>
      <c r="S530" s="17"/>
      <c r="T530" s="17"/>
      <c r="U530" s="17"/>
      <c r="V530" s="17"/>
      <c r="W530" s="17"/>
      <c r="X530" s="17"/>
      <c r="Y530" s="17"/>
      <c r="Z530" s="17"/>
      <c r="AA530" s="17"/>
      <c r="AB530" s="17"/>
    </row>
    <row r="531" spans="1:28" ht="13.2">
      <c r="A531" s="17"/>
      <c r="B531" s="17"/>
      <c r="C531" s="17"/>
      <c r="D531" s="17"/>
      <c r="E531" s="17"/>
      <c r="F531" s="17"/>
      <c r="G531" s="17"/>
      <c r="H531" s="17"/>
      <c r="I531" s="17"/>
      <c r="J531" s="17"/>
      <c r="K531" s="35"/>
      <c r="L531" s="17"/>
      <c r="M531" s="17"/>
      <c r="N531" s="17"/>
      <c r="O531" s="17"/>
      <c r="P531" s="17"/>
      <c r="Q531" s="17"/>
      <c r="R531" s="17"/>
      <c r="S531" s="17"/>
      <c r="T531" s="17"/>
      <c r="U531" s="17"/>
      <c r="V531" s="17"/>
      <c r="W531" s="17"/>
      <c r="X531" s="17"/>
      <c r="Y531" s="17"/>
      <c r="Z531" s="17"/>
      <c r="AA531" s="17"/>
      <c r="AB531" s="17"/>
    </row>
    <row r="532" spans="1:28" ht="13.2">
      <c r="A532" s="17"/>
      <c r="B532" s="17"/>
      <c r="C532" s="17"/>
      <c r="D532" s="17"/>
      <c r="E532" s="17"/>
      <c r="F532" s="17"/>
      <c r="G532" s="17"/>
      <c r="H532" s="17"/>
      <c r="I532" s="17"/>
      <c r="J532" s="17"/>
      <c r="K532" s="35"/>
      <c r="L532" s="17"/>
      <c r="M532" s="17"/>
      <c r="N532" s="17"/>
      <c r="O532" s="17"/>
      <c r="P532" s="17"/>
      <c r="Q532" s="17"/>
      <c r="R532" s="17"/>
      <c r="S532" s="17"/>
      <c r="T532" s="17"/>
      <c r="U532" s="17"/>
      <c r="V532" s="17"/>
      <c r="W532" s="17"/>
      <c r="X532" s="17"/>
      <c r="Y532" s="17"/>
      <c r="Z532" s="17"/>
      <c r="AA532" s="17"/>
      <c r="AB532" s="17"/>
    </row>
    <row r="533" spans="1:28" ht="13.2">
      <c r="A533" s="17"/>
      <c r="B533" s="17"/>
      <c r="C533" s="17"/>
      <c r="D533" s="17"/>
      <c r="E533" s="17"/>
      <c r="F533" s="17"/>
      <c r="G533" s="17"/>
      <c r="H533" s="17"/>
      <c r="I533" s="17"/>
      <c r="J533" s="17"/>
      <c r="K533" s="35"/>
      <c r="L533" s="17"/>
      <c r="M533" s="17"/>
      <c r="N533" s="17"/>
      <c r="O533" s="17"/>
      <c r="P533" s="17"/>
      <c r="Q533" s="17"/>
      <c r="R533" s="17"/>
      <c r="S533" s="17"/>
      <c r="T533" s="17"/>
      <c r="U533" s="17"/>
      <c r="V533" s="17"/>
      <c r="W533" s="17"/>
      <c r="X533" s="17"/>
      <c r="Y533" s="17"/>
      <c r="Z533" s="17"/>
      <c r="AA533" s="17"/>
      <c r="AB533" s="17"/>
    </row>
    <row r="534" spans="1:28" ht="13.2">
      <c r="A534" s="17"/>
      <c r="B534" s="17"/>
      <c r="C534" s="17"/>
      <c r="D534" s="17"/>
      <c r="E534" s="17"/>
      <c r="F534" s="17"/>
      <c r="G534" s="17"/>
      <c r="H534" s="17"/>
      <c r="I534" s="17"/>
      <c r="J534" s="17"/>
      <c r="K534" s="35"/>
      <c r="L534" s="17"/>
      <c r="M534" s="17"/>
      <c r="N534" s="17"/>
      <c r="O534" s="17"/>
      <c r="P534" s="17"/>
      <c r="Q534" s="17"/>
      <c r="R534" s="17"/>
      <c r="S534" s="17"/>
      <c r="T534" s="17"/>
      <c r="U534" s="17"/>
      <c r="V534" s="17"/>
      <c r="W534" s="17"/>
      <c r="X534" s="17"/>
      <c r="Y534" s="17"/>
      <c r="Z534" s="17"/>
      <c r="AA534" s="17"/>
      <c r="AB534" s="17"/>
    </row>
    <row r="535" spans="1:28" ht="13.2">
      <c r="A535" s="17"/>
      <c r="B535" s="17"/>
      <c r="C535" s="17"/>
      <c r="D535" s="17"/>
      <c r="E535" s="17"/>
      <c r="F535" s="17"/>
      <c r="G535" s="17"/>
      <c r="H535" s="17"/>
      <c r="I535" s="17"/>
      <c r="J535" s="17"/>
      <c r="K535" s="35"/>
      <c r="L535" s="17"/>
      <c r="M535" s="17"/>
      <c r="N535" s="17"/>
      <c r="O535" s="17"/>
      <c r="P535" s="17"/>
      <c r="Q535" s="17"/>
      <c r="R535" s="17"/>
      <c r="S535" s="17"/>
      <c r="T535" s="17"/>
      <c r="U535" s="17"/>
      <c r="V535" s="17"/>
      <c r="W535" s="17"/>
      <c r="X535" s="17"/>
      <c r="Y535" s="17"/>
      <c r="Z535" s="17"/>
      <c r="AA535" s="17"/>
      <c r="AB535" s="17"/>
    </row>
    <row r="536" spans="1:28" ht="13.2">
      <c r="A536" s="17"/>
      <c r="B536" s="17"/>
      <c r="C536" s="17"/>
      <c r="D536" s="17"/>
      <c r="E536" s="17"/>
      <c r="F536" s="17"/>
      <c r="G536" s="17"/>
      <c r="H536" s="17"/>
      <c r="I536" s="17"/>
      <c r="J536" s="17"/>
      <c r="K536" s="35"/>
      <c r="L536" s="17"/>
      <c r="M536" s="17"/>
      <c r="N536" s="17"/>
      <c r="O536" s="17"/>
      <c r="P536" s="17"/>
      <c r="Q536" s="17"/>
      <c r="R536" s="17"/>
      <c r="S536" s="17"/>
      <c r="T536" s="17"/>
      <c r="U536" s="17"/>
      <c r="V536" s="17"/>
      <c r="W536" s="17"/>
      <c r="X536" s="17"/>
      <c r="Y536" s="17"/>
      <c r="Z536" s="17"/>
      <c r="AA536" s="17"/>
      <c r="AB536" s="17"/>
    </row>
    <row r="537" spans="1:28" ht="13.2">
      <c r="A537" s="17"/>
      <c r="B537" s="17"/>
      <c r="C537" s="17"/>
      <c r="D537" s="17"/>
      <c r="E537" s="17"/>
      <c r="F537" s="17"/>
      <c r="G537" s="17"/>
      <c r="H537" s="17"/>
      <c r="I537" s="17"/>
      <c r="J537" s="17"/>
      <c r="K537" s="35"/>
      <c r="L537" s="17"/>
      <c r="M537" s="17"/>
      <c r="N537" s="17"/>
      <c r="O537" s="17"/>
      <c r="P537" s="17"/>
      <c r="Q537" s="17"/>
      <c r="R537" s="17"/>
      <c r="S537" s="17"/>
      <c r="T537" s="17"/>
      <c r="U537" s="17"/>
      <c r="V537" s="17"/>
      <c r="W537" s="17"/>
      <c r="X537" s="17"/>
      <c r="Y537" s="17"/>
      <c r="Z537" s="17"/>
      <c r="AA537" s="17"/>
      <c r="AB537" s="17"/>
    </row>
    <row r="538" spans="1:28" ht="13.2">
      <c r="A538" s="17"/>
      <c r="B538" s="17"/>
      <c r="C538" s="17"/>
      <c r="D538" s="17"/>
      <c r="E538" s="17"/>
      <c r="F538" s="17"/>
      <c r="G538" s="17"/>
      <c r="H538" s="17"/>
      <c r="I538" s="17"/>
      <c r="J538" s="17"/>
      <c r="K538" s="35"/>
      <c r="L538" s="17"/>
      <c r="M538" s="17"/>
      <c r="N538" s="17"/>
      <c r="O538" s="17"/>
      <c r="P538" s="17"/>
      <c r="Q538" s="17"/>
      <c r="R538" s="17"/>
      <c r="S538" s="17"/>
      <c r="T538" s="17"/>
      <c r="U538" s="17"/>
      <c r="V538" s="17"/>
      <c r="W538" s="17"/>
      <c r="X538" s="17"/>
      <c r="Y538" s="17"/>
      <c r="Z538" s="17"/>
      <c r="AA538" s="17"/>
      <c r="AB538" s="17"/>
    </row>
    <row r="539" spans="1:28" ht="13.2">
      <c r="A539" s="17"/>
      <c r="B539" s="17"/>
      <c r="C539" s="17"/>
      <c r="D539" s="17"/>
      <c r="E539" s="17"/>
      <c r="F539" s="17"/>
      <c r="G539" s="17"/>
      <c r="H539" s="17"/>
      <c r="I539" s="17"/>
      <c r="J539" s="17"/>
      <c r="K539" s="35"/>
      <c r="L539" s="17"/>
      <c r="M539" s="17"/>
      <c r="N539" s="17"/>
      <c r="O539" s="17"/>
      <c r="P539" s="17"/>
      <c r="Q539" s="17"/>
      <c r="R539" s="17"/>
      <c r="S539" s="17"/>
      <c r="T539" s="17"/>
      <c r="U539" s="17"/>
      <c r="V539" s="17"/>
      <c r="W539" s="17"/>
      <c r="X539" s="17"/>
      <c r="Y539" s="17"/>
      <c r="Z539" s="17"/>
      <c r="AA539" s="17"/>
      <c r="AB539" s="17"/>
    </row>
    <row r="540" spans="1:28" ht="13.2">
      <c r="A540" s="17"/>
      <c r="B540" s="17"/>
      <c r="C540" s="17"/>
      <c r="D540" s="17"/>
      <c r="E540" s="17"/>
      <c r="F540" s="17"/>
      <c r="G540" s="17"/>
      <c r="H540" s="17"/>
      <c r="I540" s="17"/>
      <c r="J540" s="17"/>
      <c r="K540" s="35"/>
      <c r="L540" s="17"/>
      <c r="M540" s="17"/>
      <c r="N540" s="17"/>
      <c r="O540" s="17"/>
      <c r="P540" s="17"/>
      <c r="Q540" s="17"/>
      <c r="R540" s="17"/>
      <c r="S540" s="17"/>
      <c r="T540" s="17"/>
      <c r="U540" s="17"/>
      <c r="V540" s="17"/>
      <c r="W540" s="17"/>
      <c r="X540" s="17"/>
      <c r="Y540" s="17"/>
      <c r="Z540" s="17"/>
      <c r="AA540" s="17"/>
      <c r="AB540" s="17"/>
    </row>
    <row r="541" spans="1:28" ht="13.2">
      <c r="A541" s="17"/>
      <c r="B541" s="17"/>
      <c r="C541" s="17"/>
      <c r="D541" s="17"/>
      <c r="E541" s="17"/>
      <c r="F541" s="17"/>
      <c r="G541" s="17"/>
      <c r="H541" s="17"/>
      <c r="I541" s="17"/>
      <c r="J541" s="17"/>
      <c r="K541" s="35"/>
      <c r="L541" s="17"/>
      <c r="M541" s="17"/>
      <c r="N541" s="17"/>
      <c r="O541" s="17"/>
      <c r="P541" s="17"/>
      <c r="Q541" s="17"/>
      <c r="R541" s="17"/>
      <c r="S541" s="17"/>
      <c r="T541" s="17"/>
      <c r="U541" s="17"/>
      <c r="V541" s="17"/>
      <c r="W541" s="17"/>
      <c r="X541" s="17"/>
      <c r="Y541" s="17"/>
      <c r="Z541" s="17"/>
      <c r="AA541" s="17"/>
      <c r="AB541" s="17"/>
    </row>
    <row r="542" spans="1:28" ht="13.2">
      <c r="A542" s="17"/>
      <c r="B542" s="17"/>
      <c r="C542" s="17"/>
      <c r="D542" s="17"/>
      <c r="E542" s="17"/>
      <c r="F542" s="17"/>
      <c r="G542" s="17"/>
      <c r="H542" s="17"/>
      <c r="I542" s="17"/>
      <c r="J542" s="17"/>
      <c r="K542" s="35"/>
      <c r="L542" s="17"/>
      <c r="M542" s="17"/>
      <c r="N542" s="17"/>
      <c r="O542" s="17"/>
      <c r="P542" s="17"/>
      <c r="Q542" s="17"/>
      <c r="R542" s="17"/>
      <c r="S542" s="17"/>
      <c r="T542" s="17"/>
      <c r="U542" s="17"/>
      <c r="V542" s="17"/>
      <c r="W542" s="17"/>
      <c r="X542" s="17"/>
      <c r="Y542" s="17"/>
      <c r="Z542" s="17"/>
      <c r="AA542" s="17"/>
      <c r="AB542" s="17"/>
    </row>
    <row r="543" spans="1:28" ht="13.2">
      <c r="A543" s="17"/>
      <c r="B543" s="17"/>
      <c r="C543" s="17"/>
      <c r="D543" s="17"/>
      <c r="E543" s="17"/>
      <c r="F543" s="17"/>
      <c r="G543" s="17"/>
      <c r="H543" s="17"/>
      <c r="I543" s="17"/>
      <c r="J543" s="17"/>
      <c r="K543" s="35"/>
      <c r="L543" s="17"/>
      <c r="M543" s="17"/>
      <c r="N543" s="17"/>
      <c r="O543" s="17"/>
      <c r="P543" s="17"/>
      <c r="Q543" s="17"/>
      <c r="R543" s="17"/>
      <c r="S543" s="17"/>
      <c r="T543" s="17"/>
      <c r="U543" s="17"/>
      <c r="V543" s="17"/>
      <c r="W543" s="17"/>
      <c r="X543" s="17"/>
      <c r="Y543" s="17"/>
      <c r="Z543" s="17"/>
      <c r="AA543" s="17"/>
      <c r="AB543" s="17"/>
    </row>
    <row r="544" spans="1:28" ht="13.2">
      <c r="A544" s="17"/>
      <c r="B544" s="17"/>
      <c r="C544" s="17"/>
      <c r="D544" s="17"/>
      <c r="E544" s="17"/>
      <c r="F544" s="17"/>
      <c r="G544" s="17"/>
      <c r="H544" s="17"/>
      <c r="I544" s="17"/>
      <c r="J544" s="17"/>
      <c r="K544" s="35"/>
      <c r="L544" s="17"/>
      <c r="M544" s="17"/>
      <c r="N544" s="17"/>
      <c r="O544" s="17"/>
      <c r="P544" s="17"/>
      <c r="Q544" s="17"/>
      <c r="R544" s="17"/>
      <c r="S544" s="17"/>
      <c r="T544" s="17"/>
      <c r="U544" s="17"/>
      <c r="V544" s="17"/>
      <c r="W544" s="17"/>
      <c r="X544" s="17"/>
      <c r="Y544" s="17"/>
      <c r="Z544" s="17"/>
      <c r="AA544" s="17"/>
      <c r="AB544" s="17"/>
    </row>
    <row r="545" spans="1:28" ht="13.2">
      <c r="A545" s="17"/>
      <c r="B545" s="17"/>
      <c r="C545" s="17"/>
      <c r="D545" s="17"/>
      <c r="E545" s="17"/>
      <c r="F545" s="17"/>
      <c r="G545" s="17"/>
      <c r="H545" s="17"/>
      <c r="I545" s="17"/>
      <c r="J545" s="17"/>
      <c r="K545" s="35"/>
      <c r="L545" s="17"/>
      <c r="M545" s="17"/>
      <c r="N545" s="17"/>
      <c r="O545" s="17"/>
      <c r="P545" s="17"/>
      <c r="Q545" s="17"/>
      <c r="R545" s="17"/>
      <c r="S545" s="17"/>
      <c r="T545" s="17"/>
      <c r="U545" s="17"/>
      <c r="V545" s="17"/>
      <c r="W545" s="17"/>
      <c r="X545" s="17"/>
      <c r="Y545" s="17"/>
      <c r="Z545" s="17"/>
      <c r="AA545" s="17"/>
      <c r="AB545" s="17"/>
    </row>
    <row r="546" spans="1:28" ht="13.2">
      <c r="A546" s="17"/>
      <c r="B546" s="17"/>
      <c r="C546" s="17"/>
      <c r="D546" s="17"/>
      <c r="E546" s="17"/>
      <c r="F546" s="17"/>
      <c r="G546" s="17"/>
      <c r="H546" s="17"/>
      <c r="I546" s="17"/>
      <c r="J546" s="17"/>
      <c r="K546" s="35"/>
      <c r="L546" s="17"/>
      <c r="M546" s="17"/>
      <c r="N546" s="17"/>
      <c r="O546" s="17"/>
      <c r="P546" s="17"/>
      <c r="Q546" s="17"/>
      <c r="R546" s="17"/>
      <c r="S546" s="17"/>
      <c r="T546" s="17"/>
      <c r="U546" s="17"/>
      <c r="V546" s="17"/>
      <c r="W546" s="17"/>
      <c r="X546" s="17"/>
      <c r="Y546" s="17"/>
      <c r="Z546" s="17"/>
      <c r="AA546" s="17"/>
      <c r="AB546" s="17"/>
    </row>
    <row r="547" spans="1:28" ht="13.2">
      <c r="A547" s="17"/>
      <c r="B547" s="17"/>
      <c r="C547" s="17"/>
      <c r="D547" s="17"/>
      <c r="E547" s="17"/>
      <c r="F547" s="17"/>
      <c r="G547" s="17"/>
      <c r="H547" s="17"/>
      <c r="I547" s="17"/>
      <c r="J547" s="17"/>
      <c r="K547" s="35"/>
      <c r="L547" s="17"/>
      <c r="M547" s="17"/>
      <c r="N547" s="17"/>
      <c r="O547" s="17"/>
      <c r="P547" s="17"/>
      <c r="Q547" s="17"/>
      <c r="R547" s="17"/>
      <c r="S547" s="17"/>
      <c r="T547" s="17"/>
      <c r="U547" s="17"/>
      <c r="V547" s="17"/>
      <c r="W547" s="17"/>
      <c r="X547" s="17"/>
      <c r="Y547" s="17"/>
      <c r="Z547" s="17"/>
      <c r="AA547" s="17"/>
      <c r="AB547" s="17"/>
    </row>
    <row r="548" spans="1:28" ht="13.2">
      <c r="A548" s="17"/>
      <c r="B548" s="17"/>
      <c r="C548" s="17"/>
      <c r="D548" s="17"/>
      <c r="E548" s="17"/>
      <c r="F548" s="17"/>
      <c r="G548" s="17"/>
      <c r="H548" s="17"/>
      <c r="I548" s="17"/>
      <c r="J548" s="17"/>
      <c r="K548" s="35"/>
      <c r="L548" s="17"/>
      <c r="M548" s="17"/>
      <c r="N548" s="17"/>
      <c r="O548" s="17"/>
      <c r="P548" s="17"/>
      <c r="Q548" s="17"/>
      <c r="R548" s="17"/>
      <c r="S548" s="17"/>
      <c r="T548" s="17"/>
      <c r="U548" s="17"/>
      <c r="V548" s="17"/>
      <c r="W548" s="17"/>
      <c r="X548" s="17"/>
      <c r="Y548" s="17"/>
      <c r="Z548" s="17"/>
      <c r="AA548" s="17"/>
      <c r="AB548" s="17"/>
    </row>
    <row r="549" spans="1:28" ht="13.2">
      <c r="A549" s="17"/>
      <c r="B549" s="17"/>
      <c r="C549" s="17"/>
      <c r="D549" s="17"/>
      <c r="E549" s="17"/>
      <c r="F549" s="17"/>
      <c r="G549" s="17"/>
      <c r="H549" s="17"/>
      <c r="I549" s="17"/>
      <c r="J549" s="17"/>
      <c r="K549" s="35"/>
      <c r="L549" s="17"/>
      <c r="M549" s="17"/>
      <c r="N549" s="17"/>
      <c r="O549" s="17"/>
      <c r="P549" s="17"/>
      <c r="Q549" s="17"/>
      <c r="R549" s="17"/>
      <c r="S549" s="17"/>
      <c r="T549" s="17"/>
      <c r="U549" s="17"/>
      <c r="V549" s="17"/>
      <c r="W549" s="17"/>
      <c r="X549" s="17"/>
      <c r="Y549" s="17"/>
      <c r="Z549" s="17"/>
      <c r="AA549" s="17"/>
      <c r="AB549" s="17"/>
    </row>
    <row r="550" spans="1:28" ht="13.2">
      <c r="A550" s="17"/>
      <c r="B550" s="17"/>
      <c r="C550" s="17"/>
      <c r="D550" s="17"/>
      <c r="E550" s="17"/>
      <c r="F550" s="17"/>
      <c r="G550" s="17"/>
      <c r="H550" s="17"/>
      <c r="I550" s="17"/>
      <c r="J550" s="17"/>
      <c r="K550" s="35"/>
      <c r="L550" s="17"/>
      <c r="M550" s="17"/>
      <c r="N550" s="17"/>
      <c r="O550" s="17"/>
      <c r="P550" s="17"/>
      <c r="Q550" s="17"/>
      <c r="R550" s="17"/>
      <c r="S550" s="17"/>
      <c r="T550" s="17"/>
      <c r="U550" s="17"/>
      <c r="V550" s="17"/>
      <c r="W550" s="17"/>
      <c r="X550" s="17"/>
      <c r="Y550" s="17"/>
      <c r="Z550" s="17"/>
      <c r="AA550" s="17"/>
      <c r="AB550" s="17"/>
    </row>
    <row r="551" spans="1:28" ht="13.2">
      <c r="A551" s="17"/>
      <c r="B551" s="17"/>
      <c r="C551" s="17"/>
      <c r="D551" s="17"/>
      <c r="E551" s="17"/>
      <c r="F551" s="17"/>
      <c r="G551" s="17"/>
      <c r="H551" s="17"/>
      <c r="I551" s="17"/>
      <c r="J551" s="17"/>
      <c r="K551" s="35"/>
      <c r="L551" s="17"/>
      <c r="M551" s="17"/>
      <c r="N551" s="17"/>
      <c r="O551" s="17"/>
      <c r="P551" s="17"/>
      <c r="Q551" s="17"/>
      <c r="R551" s="17"/>
      <c r="S551" s="17"/>
      <c r="T551" s="17"/>
      <c r="U551" s="17"/>
      <c r="V551" s="17"/>
      <c r="W551" s="17"/>
      <c r="X551" s="17"/>
      <c r="Y551" s="17"/>
      <c r="Z551" s="17"/>
      <c r="AA551" s="17"/>
      <c r="AB551" s="17"/>
    </row>
    <row r="552" spans="1:28" ht="13.2">
      <c r="A552" s="17"/>
      <c r="B552" s="17"/>
      <c r="C552" s="17"/>
      <c r="D552" s="17"/>
      <c r="E552" s="17"/>
      <c r="F552" s="17"/>
      <c r="G552" s="17"/>
      <c r="H552" s="17"/>
      <c r="I552" s="17"/>
      <c r="J552" s="17"/>
      <c r="K552" s="35"/>
      <c r="L552" s="17"/>
      <c r="M552" s="17"/>
      <c r="N552" s="17"/>
      <c r="O552" s="17"/>
      <c r="P552" s="17"/>
      <c r="Q552" s="17"/>
      <c r="R552" s="17"/>
      <c r="S552" s="17"/>
      <c r="T552" s="17"/>
      <c r="U552" s="17"/>
      <c r="V552" s="17"/>
      <c r="W552" s="17"/>
      <c r="X552" s="17"/>
      <c r="Y552" s="17"/>
      <c r="Z552" s="17"/>
      <c r="AA552" s="17"/>
      <c r="AB552" s="17"/>
    </row>
    <row r="553" spans="1:28" ht="13.2">
      <c r="A553" s="17"/>
      <c r="B553" s="17"/>
      <c r="C553" s="17"/>
      <c r="D553" s="17"/>
      <c r="E553" s="17"/>
      <c r="F553" s="17"/>
      <c r="G553" s="17"/>
      <c r="H553" s="17"/>
      <c r="I553" s="17"/>
      <c r="J553" s="17"/>
      <c r="K553" s="35"/>
      <c r="L553" s="17"/>
      <c r="M553" s="17"/>
      <c r="N553" s="17"/>
      <c r="O553" s="17"/>
      <c r="P553" s="17"/>
      <c r="Q553" s="17"/>
      <c r="R553" s="17"/>
      <c r="S553" s="17"/>
      <c r="T553" s="17"/>
      <c r="U553" s="17"/>
      <c r="V553" s="17"/>
      <c r="W553" s="17"/>
      <c r="X553" s="17"/>
      <c r="Y553" s="17"/>
      <c r="Z553" s="17"/>
      <c r="AA553" s="17"/>
      <c r="AB553" s="17"/>
    </row>
    <row r="554" spans="1:28" ht="13.2">
      <c r="A554" s="17"/>
      <c r="B554" s="17"/>
      <c r="C554" s="17"/>
      <c r="D554" s="17"/>
      <c r="E554" s="17"/>
      <c r="F554" s="17"/>
      <c r="G554" s="17"/>
      <c r="H554" s="17"/>
      <c r="I554" s="17"/>
      <c r="J554" s="17"/>
      <c r="K554" s="35"/>
      <c r="L554" s="17"/>
      <c r="M554" s="17"/>
      <c r="N554" s="17"/>
      <c r="O554" s="17"/>
      <c r="P554" s="17"/>
      <c r="Q554" s="17"/>
      <c r="R554" s="17"/>
      <c r="S554" s="17"/>
      <c r="T554" s="17"/>
      <c r="U554" s="17"/>
      <c r="V554" s="17"/>
      <c r="W554" s="17"/>
      <c r="X554" s="17"/>
      <c r="Y554" s="17"/>
      <c r="Z554" s="17"/>
      <c r="AA554" s="17"/>
      <c r="AB554" s="17"/>
    </row>
    <row r="555" spans="1:28" ht="13.2">
      <c r="A555" s="17"/>
      <c r="B555" s="17"/>
      <c r="C555" s="17"/>
      <c r="D555" s="17"/>
      <c r="E555" s="17"/>
      <c r="F555" s="17"/>
      <c r="G555" s="17"/>
      <c r="H555" s="17"/>
      <c r="I555" s="17"/>
      <c r="J555" s="17"/>
      <c r="K555" s="35"/>
      <c r="L555" s="17"/>
      <c r="M555" s="17"/>
      <c r="N555" s="17"/>
      <c r="O555" s="17"/>
      <c r="P555" s="17"/>
      <c r="Q555" s="17"/>
      <c r="R555" s="17"/>
      <c r="S555" s="17"/>
      <c r="T555" s="17"/>
      <c r="U555" s="17"/>
      <c r="V555" s="17"/>
      <c r="W555" s="17"/>
      <c r="X555" s="17"/>
      <c r="Y555" s="17"/>
      <c r="Z555" s="17"/>
      <c r="AA555" s="17"/>
      <c r="AB555" s="17"/>
    </row>
    <row r="556" spans="1:28" ht="13.2">
      <c r="A556" s="17"/>
      <c r="B556" s="17"/>
      <c r="C556" s="17"/>
      <c r="D556" s="17"/>
      <c r="E556" s="17"/>
      <c r="F556" s="17"/>
      <c r="G556" s="17"/>
      <c r="H556" s="17"/>
      <c r="I556" s="17"/>
      <c r="J556" s="17"/>
      <c r="K556" s="35"/>
      <c r="L556" s="17"/>
      <c r="M556" s="17"/>
      <c r="N556" s="17"/>
      <c r="O556" s="17"/>
      <c r="P556" s="17"/>
      <c r="Q556" s="17"/>
      <c r="R556" s="17"/>
      <c r="S556" s="17"/>
      <c r="T556" s="17"/>
      <c r="U556" s="17"/>
      <c r="V556" s="17"/>
      <c r="W556" s="17"/>
      <c r="X556" s="17"/>
      <c r="Y556" s="17"/>
      <c r="Z556" s="17"/>
      <c r="AA556" s="17"/>
      <c r="AB556" s="17"/>
    </row>
    <row r="557" spans="1:28" ht="13.2">
      <c r="A557" s="17"/>
      <c r="B557" s="17"/>
      <c r="C557" s="17"/>
      <c r="D557" s="17"/>
      <c r="E557" s="17"/>
      <c r="F557" s="17"/>
      <c r="G557" s="17"/>
      <c r="H557" s="17"/>
      <c r="I557" s="17"/>
      <c r="J557" s="17"/>
      <c r="K557" s="35"/>
      <c r="L557" s="17"/>
      <c r="M557" s="17"/>
      <c r="N557" s="17"/>
      <c r="O557" s="17"/>
      <c r="P557" s="17"/>
      <c r="Q557" s="17"/>
      <c r="R557" s="17"/>
      <c r="S557" s="17"/>
      <c r="T557" s="17"/>
      <c r="U557" s="17"/>
      <c r="V557" s="17"/>
      <c r="W557" s="17"/>
      <c r="X557" s="17"/>
      <c r="Y557" s="17"/>
      <c r="Z557" s="17"/>
      <c r="AA557" s="17"/>
      <c r="AB557" s="17"/>
    </row>
    <row r="558" spans="1:28" ht="13.2">
      <c r="A558" s="17"/>
      <c r="B558" s="17"/>
      <c r="C558" s="17"/>
      <c r="D558" s="17"/>
      <c r="E558" s="17"/>
      <c r="F558" s="17"/>
      <c r="G558" s="17"/>
      <c r="H558" s="17"/>
      <c r="I558" s="17"/>
      <c r="J558" s="17"/>
      <c r="K558" s="35"/>
      <c r="L558" s="17"/>
      <c r="M558" s="17"/>
      <c r="N558" s="17"/>
      <c r="O558" s="17"/>
      <c r="P558" s="17"/>
      <c r="Q558" s="17"/>
      <c r="R558" s="17"/>
      <c r="S558" s="17"/>
      <c r="T558" s="17"/>
      <c r="U558" s="17"/>
      <c r="V558" s="17"/>
      <c r="W558" s="17"/>
      <c r="X558" s="17"/>
      <c r="Y558" s="17"/>
      <c r="Z558" s="17"/>
      <c r="AA558" s="17"/>
      <c r="AB558" s="17"/>
    </row>
    <row r="559" spans="1:28" ht="13.2">
      <c r="A559" s="17"/>
      <c r="B559" s="17"/>
      <c r="C559" s="17"/>
      <c r="D559" s="17"/>
      <c r="E559" s="17"/>
      <c r="F559" s="17"/>
      <c r="G559" s="17"/>
      <c r="H559" s="17"/>
      <c r="I559" s="17"/>
      <c r="J559" s="17"/>
      <c r="K559" s="35"/>
      <c r="L559" s="17"/>
      <c r="M559" s="17"/>
      <c r="N559" s="17"/>
      <c r="O559" s="17"/>
      <c r="P559" s="17"/>
      <c r="Q559" s="17"/>
      <c r="R559" s="17"/>
      <c r="S559" s="17"/>
      <c r="T559" s="17"/>
      <c r="U559" s="17"/>
      <c r="V559" s="17"/>
      <c r="W559" s="17"/>
      <c r="X559" s="17"/>
      <c r="Y559" s="17"/>
      <c r="Z559" s="17"/>
      <c r="AA559" s="17"/>
      <c r="AB559" s="17"/>
    </row>
    <row r="560" spans="1:28" ht="13.2">
      <c r="A560" s="17"/>
      <c r="B560" s="17"/>
      <c r="C560" s="17"/>
      <c r="D560" s="17"/>
      <c r="E560" s="17"/>
      <c r="F560" s="17"/>
      <c r="G560" s="17"/>
      <c r="H560" s="17"/>
      <c r="I560" s="17"/>
      <c r="J560" s="17"/>
      <c r="K560" s="35"/>
      <c r="L560" s="17"/>
      <c r="M560" s="17"/>
      <c r="N560" s="17"/>
      <c r="O560" s="17"/>
      <c r="P560" s="17"/>
      <c r="Q560" s="17"/>
      <c r="R560" s="17"/>
      <c r="S560" s="17"/>
      <c r="T560" s="17"/>
      <c r="U560" s="17"/>
      <c r="V560" s="17"/>
      <c r="W560" s="17"/>
      <c r="X560" s="17"/>
      <c r="Y560" s="17"/>
      <c r="Z560" s="17"/>
      <c r="AA560" s="17"/>
      <c r="AB560" s="17"/>
    </row>
    <row r="561" spans="1:28" ht="13.2">
      <c r="A561" s="17"/>
      <c r="B561" s="17"/>
      <c r="C561" s="17"/>
      <c r="D561" s="17"/>
      <c r="E561" s="17"/>
      <c r="F561" s="17"/>
      <c r="G561" s="17"/>
      <c r="H561" s="17"/>
      <c r="I561" s="17"/>
      <c r="J561" s="17"/>
      <c r="K561" s="35"/>
      <c r="L561" s="17"/>
      <c r="M561" s="17"/>
      <c r="N561" s="17"/>
      <c r="O561" s="17"/>
      <c r="P561" s="17"/>
      <c r="Q561" s="17"/>
      <c r="R561" s="17"/>
      <c r="S561" s="17"/>
      <c r="T561" s="17"/>
      <c r="U561" s="17"/>
      <c r="V561" s="17"/>
      <c r="W561" s="17"/>
      <c r="X561" s="17"/>
      <c r="Y561" s="17"/>
      <c r="Z561" s="17"/>
      <c r="AA561" s="17"/>
      <c r="AB561" s="17"/>
    </row>
    <row r="562" spans="1:28" ht="13.2">
      <c r="A562" s="17"/>
      <c r="B562" s="17"/>
      <c r="C562" s="17"/>
      <c r="D562" s="17"/>
      <c r="E562" s="17"/>
      <c r="F562" s="17"/>
      <c r="G562" s="17"/>
      <c r="H562" s="17"/>
      <c r="I562" s="17"/>
      <c r="J562" s="17"/>
      <c r="K562" s="35"/>
      <c r="L562" s="17"/>
      <c r="M562" s="17"/>
      <c r="N562" s="17"/>
      <c r="O562" s="17"/>
      <c r="P562" s="17"/>
      <c r="Q562" s="17"/>
      <c r="R562" s="17"/>
      <c r="S562" s="17"/>
      <c r="T562" s="17"/>
      <c r="U562" s="17"/>
      <c r="V562" s="17"/>
      <c r="W562" s="17"/>
      <c r="X562" s="17"/>
      <c r="Y562" s="17"/>
      <c r="Z562" s="17"/>
      <c r="AA562" s="17"/>
      <c r="AB562" s="17"/>
    </row>
    <row r="563" spans="1:28" ht="13.2">
      <c r="A563" s="17"/>
      <c r="B563" s="17"/>
      <c r="C563" s="17"/>
      <c r="D563" s="17"/>
      <c r="E563" s="17"/>
      <c r="F563" s="17"/>
      <c r="G563" s="17"/>
      <c r="H563" s="17"/>
      <c r="I563" s="17"/>
      <c r="J563" s="17"/>
      <c r="K563" s="35"/>
      <c r="L563" s="17"/>
      <c r="M563" s="17"/>
      <c r="N563" s="17"/>
      <c r="O563" s="17"/>
      <c r="P563" s="17"/>
      <c r="Q563" s="17"/>
      <c r="R563" s="17"/>
      <c r="S563" s="17"/>
      <c r="T563" s="17"/>
      <c r="U563" s="17"/>
      <c r="V563" s="17"/>
      <c r="W563" s="17"/>
      <c r="X563" s="17"/>
      <c r="Y563" s="17"/>
      <c r="Z563" s="17"/>
      <c r="AA563" s="17"/>
      <c r="AB563" s="17"/>
    </row>
    <row r="564" spans="1:28" ht="13.2">
      <c r="A564" s="17"/>
      <c r="B564" s="17"/>
      <c r="C564" s="17"/>
      <c r="D564" s="17"/>
      <c r="E564" s="17"/>
      <c r="F564" s="17"/>
      <c r="G564" s="17"/>
      <c r="H564" s="17"/>
      <c r="I564" s="17"/>
      <c r="J564" s="17"/>
      <c r="K564" s="35"/>
      <c r="L564" s="17"/>
      <c r="M564" s="17"/>
      <c r="N564" s="17"/>
      <c r="O564" s="17"/>
      <c r="P564" s="17"/>
      <c r="Q564" s="17"/>
      <c r="R564" s="17"/>
      <c r="S564" s="17"/>
      <c r="T564" s="17"/>
      <c r="U564" s="17"/>
      <c r="V564" s="17"/>
      <c r="W564" s="17"/>
      <c r="X564" s="17"/>
      <c r="Y564" s="17"/>
      <c r="Z564" s="17"/>
      <c r="AA564" s="17"/>
      <c r="AB564" s="17"/>
    </row>
    <row r="565" spans="1:28" ht="13.2">
      <c r="A565" s="17"/>
      <c r="B565" s="17"/>
      <c r="C565" s="17"/>
      <c r="D565" s="17"/>
      <c r="E565" s="17"/>
      <c r="F565" s="17"/>
      <c r="G565" s="17"/>
      <c r="H565" s="17"/>
      <c r="I565" s="17"/>
      <c r="J565" s="17"/>
      <c r="K565" s="35"/>
      <c r="L565" s="17"/>
      <c r="M565" s="17"/>
      <c r="N565" s="17"/>
      <c r="O565" s="17"/>
      <c r="P565" s="17"/>
      <c r="Q565" s="17"/>
      <c r="R565" s="17"/>
      <c r="S565" s="17"/>
      <c r="T565" s="17"/>
      <c r="U565" s="17"/>
      <c r="V565" s="17"/>
      <c r="W565" s="17"/>
      <c r="X565" s="17"/>
      <c r="Y565" s="17"/>
      <c r="Z565" s="17"/>
      <c r="AA565" s="17"/>
      <c r="AB565" s="17"/>
    </row>
    <row r="566" spans="1:28" ht="13.2">
      <c r="A566" s="17"/>
      <c r="B566" s="17"/>
      <c r="C566" s="17"/>
      <c r="D566" s="17"/>
      <c r="E566" s="17"/>
      <c r="F566" s="17"/>
      <c r="G566" s="17"/>
      <c r="H566" s="17"/>
      <c r="I566" s="17"/>
      <c r="J566" s="17"/>
      <c r="K566" s="35"/>
      <c r="L566" s="17"/>
      <c r="M566" s="17"/>
      <c r="N566" s="17"/>
      <c r="O566" s="17"/>
      <c r="P566" s="17"/>
      <c r="Q566" s="17"/>
      <c r="R566" s="17"/>
      <c r="S566" s="17"/>
      <c r="T566" s="17"/>
      <c r="U566" s="17"/>
      <c r="V566" s="17"/>
      <c r="W566" s="17"/>
      <c r="X566" s="17"/>
      <c r="Y566" s="17"/>
      <c r="Z566" s="17"/>
      <c r="AA566" s="17"/>
      <c r="AB566" s="17"/>
    </row>
    <row r="567" spans="1:28" ht="13.2">
      <c r="A567" s="17"/>
      <c r="B567" s="17"/>
      <c r="C567" s="17"/>
      <c r="D567" s="17"/>
      <c r="E567" s="17"/>
      <c r="F567" s="17"/>
      <c r="G567" s="17"/>
      <c r="H567" s="17"/>
      <c r="I567" s="17"/>
      <c r="J567" s="17"/>
      <c r="K567" s="35"/>
      <c r="L567" s="17"/>
      <c r="M567" s="17"/>
      <c r="N567" s="17"/>
      <c r="O567" s="17"/>
      <c r="P567" s="17"/>
      <c r="Q567" s="17"/>
      <c r="R567" s="17"/>
      <c r="S567" s="17"/>
      <c r="T567" s="17"/>
      <c r="U567" s="17"/>
      <c r="V567" s="17"/>
      <c r="W567" s="17"/>
      <c r="X567" s="17"/>
      <c r="Y567" s="17"/>
      <c r="Z567" s="17"/>
      <c r="AA567" s="17"/>
      <c r="AB567" s="17"/>
    </row>
    <row r="568" spans="1:28" ht="13.2">
      <c r="A568" s="17"/>
      <c r="B568" s="17"/>
      <c r="C568" s="17"/>
      <c r="D568" s="17"/>
      <c r="E568" s="17"/>
      <c r="F568" s="17"/>
      <c r="G568" s="17"/>
      <c r="H568" s="17"/>
      <c r="I568" s="17"/>
      <c r="J568" s="17"/>
      <c r="K568" s="35"/>
      <c r="L568" s="17"/>
      <c r="M568" s="17"/>
      <c r="N568" s="17"/>
      <c r="O568" s="17"/>
      <c r="P568" s="17"/>
      <c r="Q568" s="17"/>
      <c r="R568" s="17"/>
      <c r="S568" s="17"/>
      <c r="T568" s="17"/>
      <c r="U568" s="17"/>
      <c r="V568" s="17"/>
      <c r="W568" s="17"/>
      <c r="X568" s="17"/>
      <c r="Y568" s="17"/>
      <c r="Z568" s="17"/>
      <c r="AA568" s="17"/>
      <c r="AB568" s="17"/>
    </row>
    <row r="569" spans="1:28" ht="13.2">
      <c r="A569" s="17"/>
      <c r="B569" s="17"/>
      <c r="C569" s="17"/>
      <c r="D569" s="17"/>
      <c r="E569" s="17"/>
      <c r="F569" s="17"/>
      <c r="G569" s="17"/>
      <c r="H569" s="17"/>
      <c r="I569" s="17"/>
      <c r="J569" s="17"/>
      <c r="K569" s="35"/>
      <c r="L569" s="17"/>
      <c r="M569" s="17"/>
      <c r="N569" s="17"/>
      <c r="O569" s="17"/>
      <c r="P569" s="17"/>
      <c r="Q569" s="17"/>
      <c r="R569" s="17"/>
      <c r="S569" s="17"/>
      <c r="T569" s="17"/>
      <c r="U569" s="17"/>
      <c r="V569" s="17"/>
      <c r="W569" s="17"/>
      <c r="X569" s="17"/>
      <c r="Y569" s="17"/>
      <c r="Z569" s="17"/>
      <c r="AA569" s="17"/>
      <c r="AB569" s="17"/>
    </row>
    <row r="570" spans="1:28" ht="13.2">
      <c r="A570" s="17"/>
      <c r="B570" s="17"/>
      <c r="C570" s="17"/>
      <c r="D570" s="17"/>
      <c r="E570" s="17"/>
      <c r="F570" s="17"/>
      <c r="G570" s="17"/>
      <c r="H570" s="17"/>
      <c r="I570" s="17"/>
      <c r="J570" s="17"/>
      <c r="K570" s="35"/>
      <c r="L570" s="17"/>
      <c r="M570" s="17"/>
      <c r="N570" s="17"/>
      <c r="O570" s="17"/>
      <c r="P570" s="17"/>
      <c r="Q570" s="17"/>
      <c r="R570" s="17"/>
      <c r="S570" s="17"/>
      <c r="T570" s="17"/>
      <c r="U570" s="17"/>
      <c r="V570" s="17"/>
      <c r="W570" s="17"/>
      <c r="X570" s="17"/>
      <c r="Y570" s="17"/>
      <c r="Z570" s="17"/>
      <c r="AA570" s="17"/>
      <c r="AB570" s="17"/>
    </row>
    <row r="571" spans="1:28" ht="13.2">
      <c r="A571" s="17"/>
      <c r="B571" s="17"/>
      <c r="C571" s="17"/>
      <c r="D571" s="17"/>
      <c r="E571" s="17"/>
      <c r="F571" s="17"/>
      <c r="G571" s="17"/>
      <c r="H571" s="17"/>
      <c r="I571" s="17"/>
      <c r="J571" s="17"/>
      <c r="K571" s="35"/>
      <c r="L571" s="17"/>
      <c r="M571" s="17"/>
      <c r="N571" s="17"/>
      <c r="O571" s="17"/>
      <c r="P571" s="17"/>
      <c r="Q571" s="17"/>
      <c r="R571" s="17"/>
      <c r="S571" s="17"/>
      <c r="T571" s="17"/>
      <c r="U571" s="17"/>
      <c r="V571" s="17"/>
      <c r="W571" s="17"/>
      <c r="X571" s="17"/>
      <c r="Y571" s="17"/>
      <c r="Z571" s="17"/>
      <c r="AA571" s="17"/>
      <c r="AB571" s="17"/>
    </row>
    <row r="572" spans="1:28" ht="13.2">
      <c r="A572" s="17"/>
      <c r="B572" s="17"/>
      <c r="C572" s="17"/>
      <c r="D572" s="17"/>
      <c r="E572" s="17"/>
      <c r="F572" s="17"/>
      <c r="G572" s="17"/>
      <c r="H572" s="17"/>
      <c r="I572" s="17"/>
      <c r="J572" s="17"/>
      <c r="K572" s="35"/>
      <c r="L572" s="17"/>
      <c r="M572" s="17"/>
      <c r="N572" s="17"/>
      <c r="O572" s="17"/>
      <c r="P572" s="17"/>
      <c r="Q572" s="17"/>
      <c r="R572" s="17"/>
      <c r="S572" s="17"/>
      <c r="T572" s="17"/>
      <c r="U572" s="17"/>
      <c r="V572" s="17"/>
      <c r="W572" s="17"/>
      <c r="X572" s="17"/>
      <c r="Y572" s="17"/>
      <c r="Z572" s="17"/>
      <c r="AA572" s="17"/>
      <c r="AB572" s="17"/>
    </row>
    <row r="573" spans="1:28" ht="13.2">
      <c r="A573" s="17"/>
      <c r="B573" s="17"/>
      <c r="C573" s="17"/>
      <c r="D573" s="17"/>
      <c r="E573" s="17"/>
      <c r="F573" s="17"/>
      <c r="G573" s="17"/>
      <c r="H573" s="17"/>
      <c r="I573" s="17"/>
      <c r="J573" s="17"/>
      <c r="K573" s="35"/>
      <c r="L573" s="17"/>
      <c r="M573" s="17"/>
      <c r="N573" s="17"/>
      <c r="O573" s="17"/>
      <c r="P573" s="17"/>
      <c r="Q573" s="17"/>
      <c r="R573" s="17"/>
      <c r="S573" s="17"/>
      <c r="T573" s="17"/>
      <c r="U573" s="17"/>
      <c r="V573" s="17"/>
      <c r="W573" s="17"/>
      <c r="X573" s="17"/>
      <c r="Y573" s="17"/>
      <c r="Z573" s="17"/>
      <c r="AA573" s="17"/>
      <c r="AB573" s="17"/>
    </row>
    <row r="574" spans="1:28" ht="13.2">
      <c r="A574" s="17"/>
      <c r="B574" s="17"/>
      <c r="C574" s="17"/>
      <c r="D574" s="17"/>
      <c r="E574" s="17"/>
      <c r="F574" s="17"/>
      <c r="G574" s="17"/>
      <c r="H574" s="17"/>
      <c r="I574" s="17"/>
      <c r="J574" s="17"/>
      <c r="K574" s="35"/>
      <c r="L574" s="17"/>
      <c r="M574" s="17"/>
      <c r="N574" s="17"/>
      <c r="O574" s="17"/>
      <c r="P574" s="17"/>
      <c r="Q574" s="17"/>
      <c r="R574" s="17"/>
      <c r="S574" s="17"/>
      <c r="T574" s="17"/>
      <c r="U574" s="17"/>
      <c r="V574" s="17"/>
      <c r="W574" s="17"/>
      <c r="X574" s="17"/>
      <c r="Y574" s="17"/>
      <c r="Z574" s="17"/>
      <c r="AA574" s="17"/>
      <c r="AB574" s="17"/>
    </row>
    <row r="575" spans="1:28" ht="13.2">
      <c r="A575" s="17"/>
      <c r="B575" s="17"/>
      <c r="C575" s="17"/>
      <c r="D575" s="17"/>
      <c r="E575" s="17"/>
      <c r="F575" s="17"/>
      <c r="G575" s="17"/>
      <c r="H575" s="17"/>
      <c r="I575" s="17"/>
      <c r="J575" s="17"/>
      <c r="K575" s="35"/>
      <c r="L575" s="17"/>
      <c r="M575" s="17"/>
      <c r="N575" s="17"/>
      <c r="O575" s="17"/>
      <c r="P575" s="17"/>
      <c r="Q575" s="17"/>
      <c r="R575" s="17"/>
      <c r="S575" s="17"/>
      <c r="T575" s="17"/>
      <c r="U575" s="17"/>
      <c r="V575" s="17"/>
      <c r="W575" s="17"/>
      <c r="X575" s="17"/>
      <c r="Y575" s="17"/>
      <c r="Z575" s="17"/>
      <c r="AA575" s="17"/>
      <c r="AB575" s="17"/>
    </row>
    <row r="576" spans="1:28" ht="13.2">
      <c r="A576" s="17"/>
      <c r="B576" s="17"/>
      <c r="C576" s="17"/>
      <c r="D576" s="17"/>
      <c r="E576" s="17"/>
      <c r="F576" s="17"/>
      <c r="G576" s="17"/>
      <c r="H576" s="17"/>
      <c r="I576" s="17"/>
      <c r="J576" s="17"/>
      <c r="K576" s="35"/>
      <c r="L576" s="17"/>
      <c r="M576" s="17"/>
      <c r="N576" s="17"/>
      <c r="O576" s="17"/>
      <c r="P576" s="17"/>
      <c r="Q576" s="17"/>
      <c r="R576" s="17"/>
      <c r="S576" s="17"/>
      <c r="T576" s="17"/>
      <c r="U576" s="17"/>
      <c r="V576" s="17"/>
      <c r="W576" s="17"/>
      <c r="X576" s="17"/>
      <c r="Y576" s="17"/>
      <c r="Z576" s="17"/>
      <c r="AA576" s="17"/>
      <c r="AB576" s="17"/>
    </row>
    <row r="577" spans="1:28" ht="13.2">
      <c r="A577" s="17"/>
      <c r="B577" s="17"/>
      <c r="C577" s="17"/>
      <c r="D577" s="17"/>
      <c r="E577" s="17"/>
      <c r="F577" s="17"/>
      <c r="G577" s="17"/>
      <c r="H577" s="17"/>
      <c r="I577" s="17"/>
      <c r="J577" s="17"/>
      <c r="K577" s="35"/>
      <c r="L577" s="17"/>
      <c r="M577" s="17"/>
      <c r="N577" s="17"/>
      <c r="O577" s="17"/>
      <c r="P577" s="17"/>
      <c r="Q577" s="17"/>
      <c r="R577" s="17"/>
      <c r="S577" s="17"/>
      <c r="T577" s="17"/>
      <c r="U577" s="17"/>
      <c r="V577" s="17"/>
      <c r="W577" s="17"/>
      <c r="X577" s="17"/>
      <c r="Y577" s="17"/>
      <c r="Z577" s="17"/>
      <c r="AA577" s="17"/>
      <c r="AB577" s="17"/>
    </row>
    <row r="578" spans="1:28" ht="13.2">
      <c r="A578" s="17"/>
      <c r="B578" s="17"/>
      <c r="C578" s="17"/>
      <c r="D578" s="17"/>
      <c r="E578" s="17"/>
      <c r="F578" s="17"/>
      <c r="G578" s="17"/>
      <c r="H578" s="17"/>
      <c r="I578" s="17"/>
      <c r="J578" s="17"/>
      <c r="K578" s="35"/>
      <c r="L578" s="17"/>
      <c r="M578" s="17"/>
      <c r="N578" s="17"/>
      <c r="O578" s="17"/>
      <c r="P578" s="17"/>
      <c r="Q578" s="17"/>
      <c r="R578" s="17"/>
      <c r="S578" s="17"/>
      <c r="T578" s="17"/>
      <c r="U578" s="17"/>
      <c r="V578" s="17"/>
      <c r="W578" s="17"/>
      <c r="X578" s="17"/>
      <c r="Y578" s="17"/>
      <c r="Z578" s="17"/>
      <c r="AA578" s="17"/>
      <c r="AB578" s="17"/>
    </row>
    <row r="579" spans="1:28" ht="13.2">
      <c r="A579" s="17"/>
      <c r="B579" s="17"/>
      <c r="C579" s="17"/>
      <c r="D579" s="17"/>
      <c r="E579" s="17"/>
      <c r="F579" s="17"/>
      <c r="G579" s="17"/>
      <c r="H579" s="17"/>
      <c r="I579" s="17"/>
      <c r="J579" s="17"/>
      <c r="K579" s="35"/>
      <c r="L579" s="17"/>
      <c r="M579" s="17"/>
      <c r="N579" s="17"/>
      <c r="O579" s="17"/>
      <c r="P579" s="17"/>
      <c r="Q579" s="17"/>
      <c r="R579" s="17"/>
      <c r="S579" s="17"/>
      <c r="T579" s="17"/>
      <c r="U579" s="17"/>
      <c r="V579" s="17"/>
      <c r="W579" s="17"/>
      <c r="X579" s="17"/>
      <c r="Y579" s="17"/>
      <c r="Z579" s="17"/>
      <c r="AA579" s="17"/>
      <c r="AB579" s="17"/>
    </row>
    <row r="580" spans="1:28" ht="13.2">
      <c r="A580" s="17"/>
      <c r="B580" s="17"/>
      <c r="C580" s="17"/>
      <c r="D580" s="17"/>
      <c r="E580" s="17"/>
      <c r="F580" s="17"/>
      <c r="G580" s="17"/>
      <c r="H580" s="17"/>
      <c r="I580" s="17"/>
      <c r="J580" s="17"/>
      <c r="K580" s="35"/>
      <c r="L580" s="17"/>
      <c r="M580" s="17"/>
      <c r="N580" s="17"/>
      <c r="O580" s="17"/>
      <c r="P580" s="17"/>
      <c r="Q580" s="17"/>
      <c r="R580" s="17"/>
      <c r="S580" s="17"/>
      <c r="T580" s="17"/>
      <c r="U580" s="17"/>
      <c r="V580" s="17"/>
      <c r="W580" s="17"/>
      <c r="X580" s="17"/>
      <c r="Y580" s="17"/>
      <c r="Z580" s="17"/>
      <c r="AA580" s="17"/>
      <c r="AB580" s="17"/>
    </row>
    <row r="581" spans="1:28" ht="13.2">
      <c r="A581" s="17"/>
      <c r="B581" s="17"/>
      <c r="C581" s="17"/>
      <c r="D581" s="17"/>
      <c r="E581" s="17"/>
      <c r="F581" s="17"/>
      <c r="G581" s="17"/>
      <c r="H581" s="17"/>
      <c r="I581" s="17"/>
      <c r="J581" s="17"/>
      <c r="K581" s="35"/>
      <c r="L581" s="17"/>
      <c r="M581" s="17"/>
      <c r="N581" s="17"/>
      <c r="O581" s="17"/>
      <c r="P581" s="17"/>
      <c r="Q581" s="17"/>
      <c r="R581" s="17"/>
      <c r="S581" s="17"/>
      <c r="T581" s="17"/>
      <c r="U581" s="17"/>
      <c r="V581" s="17"/>
      <c r="W581" s="17"/>
      <c r="X581" s="17"/>
      <c r="Y581" s="17"/>
      <c r="Z581" s="17"/>
      <c r="AA581" s="17"/>
      <c r="AB581" s="17"/>
    </row>
    <row r="582" spans="1:28" ht="13.2">
      <c r="A582" s="17"/>
      <c r="B582" s="17"/>
      <c r="C582" s="17"/>
      <c r="D582" s="17"/>
      <c r="E582" s="17"/>
      <c r="F582" s="17"/>
      <c r="G582" s="17"/>
      <c r="H582" s="17"/>
      <c r="I582" s="17"/>
      <c r="J582" s="17"/>
      <c r="K582" s="35"/>
      <c r="L582" s="17"/>
      <c r="M582" s="17"/>
      <c r="N582" s="17"/>
      <c r="O582" s="17"/>
      <c r="P582" s="17"/>
      <c r="Q582" s="17"/>
      <c r="R582" s="17"/>
      <c r="S582" s="17"/>
      <c r="T582" s="17"/>
      <c r="U582" s="17"/>
      <c r="V582" s="17"/>
      <c r="W582" s="17"/>
      <c r="X582" s="17"/>
      <c r="Y582" s="17"/>
      <c r="Z582" s="17"/>
      <c r="AA582" s="17"/>
      <c r="AB582" s="17"/>
    </row>
    <row r="583" spans="1:28" ht="13.2">
      <c r="A583" s="17"/>
      <c r="B583" s="17"/>
      <c r="C583" s="17"/>
      <c r="D583" s="17"/>
      <c r="E583" s="17"/>
      <c r="F583" s="17"/>
      <c r="G583" s="17"/>
      <c r="H583" s="17"/>
      <c r="I583" s="17"/>
      <c r="J583" s="17"/>
      <c r="K583" s="35"/>
      <c r="L583" s="17"/>
      <c r="M583" s="17"/>
      <c r="N583" s="17"/>
      <c r="O583" s="17"/>
      <c r="P583" s="17"/>
      <c r="Q583" s="17"/>
      <c r="R583" s="17"/>
      <c r="S583" s="17"/>
      <c r="T583" s="17"/>
      <c r="U583" s="17"/>
      <c r="V583" s="17"/>
      <c r="W583" s="17"/>
      <c r="X583" s="17"/>
      <c r="Y583" s="17"/>
      <c r="Z583" s="17"/>
      <c r="AA583" s="17"/>
      <c r="AB583" s="17"/>
    </row>
    <row r="584" spans="1:28" ht="13.2">
      <c r="A584" s="17"/>
      <c r="B584" s="17"/>
      <c r="C584" s="17"/>
      <c r="D584" s="17"/>
      <c r="E584" s="17"/>
      <c r="F584" s="17"/>
      <c r="G584" s="17"/>
      <c r="H584" s="17"/>
      <c r="I584" s="17"/>
      <c r="J584" s="17"/>
      <c r="K584" s="35"/>
      <c r="L584" s="17"/>
      <c r="M584" s="17"/>
      <c r="N584" s="17"/>
      <c r="O584" s="17"/>
      <c r="P584" s="17"/>
      <c r="Q584" s="17"/>
      <c r="R584" s="17"/>
      <c r="S584" s="17"/>
      <c r="T584" s="17"/>
      <c r="U584" s="17"/>
      <c r="V584" s="17"/>
      <c r="W584" s="17"/>
      <c r="X584" s="17"/>
      <c r="Y584" s="17"/>
      <c r="Z584" s="17"/>
      <c r="AA584" s="17"/>
      <c r="AB584" s="17"/>
    </row>
    <row r="585" spans="1:28" ht="13.2">
      <c r="A585" s="17"/>
      <c r="B585" s="17"/>
      <c r="C585" s="17"/>
      <c r="D585" s="17"/>
      <c r="E585" s="17"/>
      <c r="F585" s="17"/>
      <c r="G585" s="17"/>
      <c r="H585" s="17"/>
      <c r="I585" s="17"/>
      <c r="J585" s="17"/>
      <c r="K585" s="35"/>
      <c r="L585" s="17"/>
      <c r="M585" s="17"/>
      <c r="N585" s="17"/>
      <c r="O585" s="17"/>
      <c r="P585" s="17"/>
      <c r="Q585" s="17"/>
      <c r="R585" s="17"/>
      <c r="S585" s="17"/>
      <c r="T585" s="17"/>
      <c r="U585" s="17"/>
      <c r="V585" s="17"/>
      <c r="W585" s="17"/>
      <c r="X585" s="17"/>
      <c r="Y585" s="17"/>
      <c r="Z585" s="17"/>
      <c r="AA585" s="17"/>
      <c r="AB585" s="17"/>
    </row>
    <row r="586" spans="1:28" ht="13.2">
      <c r="A586" s="17"/>
      <c r="B586" s="17"/>
      <c r="C586" s="17"/>
      <c r="D586" s="17"/>
      <c r="E586" s="17"/>
      <c r="F586" s="17"/>
      <c r="G586" s="17"/>
      <c r="H586" s="17"/>
      <c r="I586" s="17"/>
      <c r="J586" s="17"/>
      <c r="K586" s="35"/>
      <c r="L586" s="17"/>
      <c r="M586" s="17"/>
      <c r="N586" s="17"/>
      <c r="O586" s="17"/>
      <c r="P586" s="17"/>
      <c r="Q586" s="17"/>
      <c r="R586" s="17"/>
      <c r="S586" s="17"/>
      <c r="T586" s="17"/>
      <c r="U586" s="17"/>
      <c r="V586" s="17"/>
      <c r="W586" s="17"/>
      <c r="X586" s="17"/>
      <c r="Y586" s="17"/>
      <c r="Z586" s="17"/>
      <c r="AA586" s="17"/>
      <c r="AB586" s="17"/>
    </row>
    <row r="587" spans="1:28" ht="13.2">
      <c r="A587" s="17"/>
      <c r="B587" s="17"/>
      <c r="C587" s="17"/>
      <c r="D587" s="17"/>
      <c r="E587" s="17"/>
      <c r="F587" s="17"/>
      <c r="G587" s="17"/>
      <c r="H587" s="17"/>
      <c r="I587" s="17"/>
      <c r="J587" s="17"/>
      <c r="K587" s="35"/>
      <c r="L587" s="17"/>
      <c r="M587" s="17"/>
      <c r="N587" s="17"/>
      <c r="O587" s="17"/>
      <c r="P587" s="17"/>
      <c r="Q587" s="17"/>
      <c r="R587" s="17"/>
      <c r="S587" s="17"/>
      <c r="T587" s="17"/>
      <c r="U587" s="17"/>
      <c r="V587" s="17"/>
      <c r="W587" s="17"/>
      <c r="X587" s="17"/>
      <c r="Y587" s="17"/>
      <c r="Z587" s="17"/>
      <c r="AA587" s="17"/>
      <c r="AB587" s="17"/>
    </row>
    <row r="588" spans="1:28" ht="13.2">
      <c r="A588" s="17"/>
      <c r="B588" s="17"/>
      <c r="C588" s="17"/>
      <c r="D588" s="17"/>
      <c r="E588" s="17"/>
      <c r="F588" s="17"/>
      <c r="G588" s="17"/>
      <c r="H588" s="17"/>
      <c r="I588" s="17"/>
      <c r="J588" s="17"/>
      <c r="K588" s="35"/>
      <c r="L588" s="17"/>
      <c r="M588" s="17"/>
      <c r="N588" s="17"/>
      <c r="O588" s="17"/>
      <c r="P588" s="17"/>
      <c r="Q588" s="17"/>
      <c r="R588" s="17"/>
      <c r="S588" s="17"/>
      <c r="T588" s="17"/>
      <c r="U588" s="17"/>
      <c r="V588" s="17"/>
      <c r="W588" s="17"/>
      <c r="X588" s="17"/>
      <c r="Y588" s="17"/>
      <c r="Z588" s="17"/>
      <c r="AA588" s="17"/>
      <c r="AB588" s="17"/>
    </row>
    <row r="589" spans="1:28" ht="13.2">
      <c r="A589" s="17"/>
      <c r="B589" s="17"/>
      <c r="C589" s="17"/>
      <c r="D589" s="17"/>
      <c r="E589" s="17"/>
      <c r="F589" s="17"/>
      <c r="G589" s="17"/>
      <c r="H589" s="17"/>
      <c r="I589" s="17"/>
      <c r="J589" s="17"/>
      <c r="K589" s="35"/>
      <c r="L589" s="17"/>
      <c r="M589" s="17"/>
      <c r="N589" s="17"/>
      <c r="O589" s="17"/>
      <c r="P589" s="17"/>
      <c r="Q589" s="17"/>
      <c r="R589" s="17"/>
      <c r="S589" s="17"/>
      <c r="T589" s="17"/>
      <c r="U589" s="17"/>
      <c r="V589" s="17"/>
      <c r="W589" s="17"/>
      <c r="X589" s="17"/>
      <c r="Y589" s="17"/>
      <c r="Z589" s="17"/>
      <c r="AA589" s="17"/>
      <c r="AB589" s="17"/>
    </row>
    <row r="590" spans="1:28" ht="13.2">
      <c r="A590" s="17"/>
      <c r="B590" s="17"/>
      <c r="C590" s="17"/>
      <c r="D590" s="17"/>
      <c r="E590" s="17"/>
      <c r="F590" s="17"/>
      <c r="G590" s="17"/>
      <c r="H590" s="17"/>
      <c r="I590" s="17"/>
      <c r="J590" s="17"/>
      <c r="K590" s="35"/>
      <c r="L590" s="17"/>
      <c r="M590" s="17"/>
      <c r="N590" s="17"/>
      <c r="O590" s="17"/>
      <c r="P590" s="17"/>
      <c r="Q590" s="17"/>
      <c r="R590" s="17"/>
      <c r="S590" s="17"/>
      <c r="T590" s="17"/>
      <c r="U590" s="17"/>
      <c r="V590" s="17"/>
      <c r="W590" s="17"/>
      <c r="X590" s="17"/>
      <c r="Y590" s="17"/>
      <c r="Z590" s="17"/>
      <c r="AA590" s="17"/>
      <c r="AB590" s="17"/>
    </row>
    <row r="591" spans="1:28" ht="13.2">
      <c r="A591" s="17"/>
      <c r="B591" s="17"/>
      <c r="C591" s="17"/>
      <c r="D591" s="17"/>
      <c r="E591" s="17"/>
      <c r="F591" s="17"/>
      <c r="G591" s="17"/>
      <c r="H591" s="17"/>
      <c r="I591" s="17"/>
      <c r="J591" s="17"/>
      <c r="K591" s="35"/>
      <c r="L591" s="17"/>
      <c r="M591" s="17"/>
      <c r="N591" s="17"/>
      <c r="O591" s="17"/>
      <c r="P591" s="17"/>
      <c r="Q591" s="17"/>
      <c r="R591" s="17"/>
      <c r="S591" s="17"/>
      <c r="T591" s="17"/>
      <c r="U591" s="17"/>
      <c r="V591" s="17"/>
      <c r="W591" s="17"/>
      <c r="X591" s="17"/>
      <c r="Y591" s="17"/>
      <c r="Z591" s="17"/>
      <c r="AA591" s="17"/>
      <c r="AB591" s="17"/>
    </row>
    <row r="592" spans="1:28" ht="13.2">
      <c r="A592" s="17"/>
      <c r="B592" s="17"/>
      <c r="C592" s="17"/>
      <c r="D592" s="17"/>
      <c r="E592" s="17"/>
      <c r="F592" s="17"/>
      <c r="G592" s="17"/>
      <c r="H592" s="17"/>
      <c r="I592" s="17"/>
      <c r="J592" s="17"/>
      <c r="K592" s="35"/>
      <c r="L592" s="17"/>
      <c r="M592" s="17"/>
      <c r="N592" s="17"/>
      <c r="O592" s="17"/>
      <c r="P592" s="17"/>
      <c r="Q592" s="17"/>
      <c r="R592" s="17"/>
      <c r="S592" s="17"/>
      <c r="T592" s="17"/>
      <c r="U592" s="17"/>
      <c r="V592" s="17"/>
      <c r="W592" s="17"/>
      <c r="X592" s="17"/>
      <c r="Y592" s="17"/>
      <c r="Z592" s="17"/>
      <c r="AA592" s="17"/>
      <c r="AB592" s="17"/>
    </row>
    <row r="593" spans="1:28" ht="13.2">
      <c r="A593" s="17"/>
      <c r="B593" s="17"/>
      <c r="C593" s="17"/>
      <c r="D593" s="17"/>
      <c r="E593" s="17"/>
      <c r="F593" s="17"/>
      <c r="G593" s="17"/>
      <c r="H593" s="17"/>
      <c r="I593" s="17"/>
      <c r="J593" s="17"/>
      <c r="K593" s="35"/>
      <c r="L593" s="17"/>
      <c r="M593" s="17"/>
      <c r="N593" s="17"/>
      <c r="O593" s="17"/>
      <c r="P593" s="17"/>
      <c r="Q593" s="17"/>
      <c r="R593" s="17"/>
      <c r="S593" s="17"/>
      <c r="T593" s="17"/>
      <c r="U593" s="17"/>
      <c r="V593" s="17"/>
      <c r="W593" s="17"/>
      <c r="X593" s="17"/>
      <c r="Y593" s="17"/>
      <c r="Z593" s="17"/>
      <c r="AA593" s="17"/>
      <c r="AB593" s="17"/>
    </row>
    <row r="594" spans="1:28" ht="13.2">
      <c r="A594" s="17"/>
      <c r="B594" s="17"/>
      <c r="C594" s="17"/>
      <c r="D594" s="17"/>
      <c r="E594" s="17"/>
      <c r="F594" s="17"/>
      <c r="G594" s="17"/>
      <c r="H594" s="17"/>
      <c r="I594" s="17"/>
      <c r="J594" s="17"/>
      <c r="K594" s="35"/>
      <c r="L594" s="17"/>
      <c r="M594" s="17"/>
      <c r="N594" s="17"/>
      <c r="O594" s="17"/>
      <c r="P594" s="17"/>
      <c r="Q594" s="17"/>
      <c r="R594" s="17"/>
      <c r="S594" s="17"/>
      <c r="T594" s="17"/>
      <c r="U594" s="17"/>
      <c r="V594" s="17"/>
      <c r="W594" s="17"/>
      <c r="X594" s="17"/>
      <c r="Y594" s="17"/>
      <c r="Z594" s="17"/>
      <c r="AA594" s="17"/>
      <c r="AB594" s="17"/>
    </row>
    <row r="595" spans="1:28" ht="13.2">
      <c r="A595" s="17"/>
      <c r="B595" s="17"/>
      <c r="C595" s="17"/>
      <c r="D595" s="17"/>
      <c r="E595" s="17"/>
      <c r="F595" s="17"/>
      <c r="G595" s="17"/>
      <c r="H595" s="17"/>
      <c r="I595" s="17"/>
      <c r="J595" s="17"/>
      <c r="K595" s="35"/>
      <c r="L595" s="17"/>
      <c r="M595" s="17"/>
      <c r="N595" s="17"/>
      <c r="O595" s="17"/>
      <c r="P595" s="17"/>
      <c r="Q595" s="17"/>
      <c r="R595" s="17"/>
      <c r="S595" s="17"/>
      <c r="T595" s="17"/>
      <c r="U595" s="17"/>
      <c r="V595" s="17"/>
      <c r="W595" s="17"/>
      <c r="X595" s="17"/>
      <c r="Y595" s="17"/>
      <c r="Z595" s="17"/>
      <c r="AA595" s="17"/>
      <c r="AB595" s="17"/>
    </row>
    <row r="596" spans="1:28" ht="13.2">
      <c r="A596" s="17"/>
      <c r="B596" s="17"/>
      <c r="C596" s="17"/>
      <c r="D596" s="17"/>
      <c r="E596" s="17"/>
      <c r="F596" s="17"/>
      <c r="G596" s="17"/>
      <c r="H596" s="17"/>
      <c r="I596" s="17"/>
      <c r="J596" s="17"/>
      <c r="K596" s="35"/>
      <c r="L596" s="17"/>
      <c r="M596" s="17"/>
      <c r="N596" s="17"/>
      <c r="O596" s="17"/>
      <c r="P596" s="17"/>
      <c r="Q596" s="17"/>
      <c r="R596" s="17"/>
      <c r="S596" s="17"/>
      <c r="T596" s="17"/>
      <c r="U596" s="17"/>
      <c r="V596" s="17"/>
      <c r="W596" s="17"/>
      <c r="X596" s="17"/>
      <c r="Y596" s="17"/>
      <c r="Z596" s="17"/>
      <c r="AA596" s="17"/>
      <c r="AB596" s="17"/>
    </row>
    <row r="597" spans="1:28" ht="13.2">
      <c r="A597" s="17"/>
      <c r="B597" s="17"/>
      <c r="C597" s="17"/>
      <c r="D597" s="17"/>
      <c r="E597" s="17"/>
      <c r="F597" s="17"/>
      <c r="G597" s="17"/>
      <c r="H597" s="17"/>
      <c r="I597" s="17"/>
      <c r="J597" s="17"/>
      <c r="K597" s="35"/>
      <c r="L597" s="17"/>
      <c r="M597" s="17"/>
      <c r="N597" s="17"/>
      <c r="O597" s="17"/>
      <c r="P597" s="17"/>
      <c r="Q597" s="17"/>
      <c r="R597" s="17"/>
      <c r="S597" s="17"/>
      <c r="T597" s="17"/>
      <c r="U597" s="17"/>
      <c r="V597" s="17"/>
      <c r="W597" s="17"/>
      <c r="X597" s="17"/>
      <c r="Y597" s="17"/>
      <c r="Z597" s="17"/>
      <c r="AA597" s="17"/>
      <c r="AB597" s="17"/>
    </row>
    <row r="598" spans="1:28" ht="13.2">
      <c r="A598" s="17"/>
      <c r="B598" s="17"/>
      <c r="C598" s="17"/>
      <c r="D598" s="17"/>
      <c r="E598" s="17"/>
      <c r="F598" s="17"/>
      <c r="G598" s="17"/>
      <c r="H598" s="17"/>
      <c r="I598" s="17"/>
      <c r="J598" s="17"/>
      <c r="K598" s="35"/>
      <c r="L598" s="17"/>
      <c r="M598" s="17"/>
      <c r="N598" s="17"/>
      <c r="O598" s="17"/>
      <c r="P598" s="17"/>
      <c r="Q598" s="17"/>
      <c r="R598" s="17"/>
      <c r="S598" s="17"/>
      <c r="T598" s="17"/>
      <c r="U598" s="17"/>
      <c r="V598" s="17"/>
      <c r="W598" s="17"/>
      <c r="X598" s="17"/>
      <c r="Y598" s="17"/>
      <c r="Z598" s="17"/>
      <c r="AA598" s="17"/>
      <c r="AB598" s="17"/>
    </row>
    <row r="599" spans="1:28" ht="13.2">
      <c r="A599" s="17"/>
      <c r="B599" s="17"/>
      <c r="C599" s="17"/>
      <c r="D599" s="17"/>
      <c r="E599" s="17"/>
      <c r="F599" s="17"/>
      <c r="G599" s="17"/>
      <c r="H599" s="17"/>
      <c r="I599" s="17"/>
      <c r="J599" s="17"/>
      <c r="K599" s="35"/>
      <c r="L599" s="17"/>
      <c r="M599" s="17"/>
      <c r="N599" s="17"/>
      <c r="O599" s="17"/>
      <c r="P599" s="17"/>
      <c r="Q599" s="17"/>
      <c r="R599" s="17"/>
      <c r="S599" s="17"/>
      <c r="T599" s="17"/>
      <c r="U599" s="17"/>
      <c r="V599" s="17"/>
      <c r="W599" s="17"/>
      <c r="X599" s="17"/>
      <c r="Y599" s="17"/>
      <c r="Z599" s="17"/>
      <c r="AA599" s="17"/>
      <c r="AB599" s="17"/>
    </row>
    <row r="600" spans="1:28" ht="13.2">
      <c r="A600" s="17"/>
      <c r="B600" s="17"/>
      <c r="C600" s="17"/>
      <c r="D600" s="17"/>
      <c r="E600" s="17"/>
      <c r="F600" s="17"/>
      <c r="G600" s="17"/>
      <c r="H600" s="17"/>
      <c r="I600" s="17"/>
      <c r="J600" s="17"/>
      <c r="K600" s="35"/>
      <c r="L600" s="17"/>
      <c r="M600" s="17"/>
      <c r="N600" s="17"/>
      <c r="O600" s="17"/>
      <c r="P600" s="17"/>
      <c r="Q600" s="17"/>
      <c r="R600" s="17"/>
      <c r="S600" s="17"/>
      <c r="T600" s="17"/>
      <c r="U600" s="17"/>
      <c r="V600" s="17"/>
      <c r="W600" s="17"/>
      <c r="X600" s="17"/>
      <c r="Y600" s="17"/>
      <c r="Z600" s="17"/>
      <c r="AA600" s="17"/>
      <c r="AB600" s="17"/>
    </row>
    <row r="601" spans="1:28" ht="13.2">
      <c r="A601" s="17"/>
      <c r="B601" s="17"/>
      <c r="C601" s="17"/>
      <c r="D601" s="17"/>
      <c r="E601" s="17"/>
      <c r="F601" s="17"/>
      <c r="G601" s="17"/>
      <c r="H601" s="17"/>
      <c r="I601" s="17"/>
      <c r="J601" s="17"/>
      <c r="K601" s="35"/>
      <c r="L601" s="17"/>
      <c r="M601" s="17"/>
      <c r="N601" s="17"/>
      <c r="O601" s="17"/>
      <c r="P601" s="17"/>
      <c r="Q601" s="17"/>
      <c r="R601" s="17"/>
      <c r="S601" s="17"/>
      <c r="T601" s="17"/>
      <c r="U601" s="17"/>
      <c r="V601" s="17"/>
      <c r="W601" s="17"/>
      <c r="X601" s="17"/>
      <c r="Y601" s="17"/>
      <c r="Z601" s="17"/>
      <c r="AA601" s="17"/>
      <c r="AB601" s="17"/>
    </row>
    <row r="602" spans="1:28" ht="13.2">
      <c r="A602" s="17"/>
      <c r="B602" s="17"/>
      <c r="C602" s="17"/>
      <c r="D602" s="17"/>
      <c r="E602" s="17"/>
      <c r="F602" s="17"/>
      <c r="G602" s="17"/>
      <c r="H602" s="17"/>
      <c r="I602" s="17"/>
      <c r="J602" s="17"/>
      <c r="K602" s="35"/>
      <c r="L602" s="17"/>
      <c r="M602" s="17"/>
      <c r="N602" s="17"/>
      <c r="O602" s="17"/>
      <c r="P602" s="17"/>
      <c r="Q602" s="17"/>
      <c r="R602" s="17"/>
      <c r="S602" s="17"/>
      <c r="T602" s="17"/>
      <c r="U602" s="17"/>
      <c r="V602" s="17"/>
      <c r="W602" s="17"/>
      <c r="X602" s="17"/>
      <c r="Y602" s="17"/>
      <c r="Z602" s="17"/>
      <c r="AA602" s="17"/>
      <c r="AB602" s="17"/>
    </row>
    <row r="603" spans="1:28" ht="13.2">
      <c r="A603" s="17"/>
      <c r="B603" s="17"/>
      <c r="C603" s="17"/>
      <c r="D603" s="17"/>
      <c r="E603" s="17"/>
      <c r="F603" s="17"/>
      <c r="G603" s="17"/>
      <c r="H603" s="17"/>
      <c r="I603" s="17"/>
      <c r="J603" s="17"/>
      <c r="K603" s="35"/>
      <c r="L603" s="17"/>
      <c r="M603" s="17"/>
      <c r="N603" s="17"/>
      <c r="O603" s="17"/>
      <c r="P603" s="17"/>
      <c r="Q603" s="17"/>
      <c r="R603" s="17"/>
      <c r="S603" s="17"/>
      <c r="T603" s="17"/>
      <c r="U603" s="17"/>
      <c r="V603" s="17"/>
      <c r="W603" s="17"/>
      <c r="X603" s="17"/>
      <c r="Y603" s="17"/>
      <c r="Z603" s="17"/>
      <c r="AA603" s="17"/>
      <c r="AB603" s="17"/>
    </row>
    <row r="604" spans="1:28" ht="13.2">
      <c r="A604" s="17"/>
      <c r="B604" s="17"/>
      <c r="C604" s="17"/>
      <c r="D604" s="17"/>
      <c r="E604" s="17"/>
      <c r="F604" s="17"/>
      <c r="G604" s="17"/>
      <c r="H604" s="17"/>
      <c r="I604" s="17"/>
      <c r="J604" s="17"/>
      <c r="K604" s="35"/>
      <c r="L604" s="17"/>
      <c r="M604" s="17"/>
      <c r="N604" s="17"/>
      <c r="O604" s="17"/>
      <c r="P604" s="17"/>
      <c r="Q604" s="17"/>
      <c r="R604" s="17"/>
      <c r="S604" s="17"/>
      <c r="T604" s="17"/>
      <c r="U604" s="17"/>
      <c r="V604" s="17"/>
      <c r="W604" s="17"/>
      <c r="X604" s="17"/>
      <c r="Y604" s="17"/>
      <c r="Z604" s="17"/>
      <c r="AA604" s="17"/>
      <c r="AB604" s="17"/>
    </row>
    <row r="605" spans="1:28" ht="13.2">
      <c r="A605" s="17"/>
      <c r="B605" s="17"/>
      <c r="C605" s="17"/>
      <c r="D605" s="17"/>
      <c r="E605" s="17"/>
      <c r="F605" s="17"/>
      <c r="G605" s="17"/>
      <c r="H605" s="17"/>
      <c r="I605" s="17"/>
      <c r="J605" s="17"/>
      <c r="K605" s="35"/>
      <c r="L605" s="17"/>
      <c r="M605" s="17"/>
      <c r="N605" s="17"/>
      <c r="O605" s="17"/>
      <c r="P605" s="17"/>
      <c r="Q605" s="17"/>
      <c r="R605" s="17"/>
      <c r="S605" s="17"/>
      <c r="T605" s="17"/>
      <c r="U605" s="17"/>
      <c r="V605" s="17"/>
      <c r="W605" s="17"/>
      <c r="X605" s="17"/>
      <c r="Y605" s="17"/>
      <c r="Z605" s="17"/>
      <c r="AA605" s="17"/>
      <c r="AB605" s="17"/>
    </row>
    <row r="606" spans="1:28" ht="13.2">
      <c r="A606" s="17"/>
      <c r="B606" s="17"/>
      <c r="C606" s="17"/>
      <c r="D606" s="17"/>
      <c r="E606" s="17"/>
      <c r="F606" s="17"/>
      <c r="G606" s="17"/>
      <c r="H606" s="17"/>
      <c r="I606" s="17"/>
      <c r="J606" s="17"/>
      <c r="K606" s="35"/>
      <c r="L606" s="17"/>
      <c r="M606" s="17"/>
      <c r="N606" s="17"/>
      <c r="O606" s="17"/>
      <c r="P606" s="17"/>
      <c r="Q606" s="17"/>
      <c r="R606" s="17"/>
      <c r="S606" s="17"/>
      <c r="T606" s="17"/>
      <c r="U606" s="17"/>
      <c r="V606" s="17"/>
      <c r="W606" s="17"/>
      <c r="X606" s="17"/>
      <c r="Y606" s="17"/>
      <c r="Z606" s="17"/>
      <c r="AA606" s="17"/>
      <c r="AB606" s="17"/>
    </row>
    <row r="607" spans="1:28" ht="13.2">
      <c r="A607" s="17"/>
      <c r="B607" s="17"/>
      <c r="C607" s="17"/>
      <c r="D607" s="17"/>
      <c r="E607" s="17"/>
      <c r="F607" s="17"/>
      <c r="G607" s="17"/>
      <c r="H607" s="17"/>
      <c r="I607" s="17"/>
      <c r="J607" s="17"/>
      <c r="K607" s="35"/>
      <c r="L607" s="17"/>
      <c r="M607" s="17"/>
      <c r="N607" s="17"/>
      <c r="O607" s="17"/>
      <c r="P607" s="17"/>
      <c r="Q607" s="17"/>
      <c r="R607" s="17"/>
      <c r="S607" s="17"/>
      <c r="T607" s="17"/>
      <c r="U607" s="17"/>
      <c r="V607" s="17"/>
      <c r="W607" s="17"/>
      <c r="X607" s="17"/>
      <c r="Y607" s="17"/>
      <c r="Z607" s="17"/>
      <c r="AA607" s="17"/>
      <c r="AB607" s="17"/>
    </row>
    <row r="608" spans="1:28" ht="13.2">
      <c r="A608" s="17"/>
      <c r="B608" s="17"/>
      <c r="C608" s="17"/>
      <c r="D608" s="17"/>
      <c r="E608" s="17"/>
      <c r="F608" s="17"/>
      <c r="G608" s="17"/>
      <c r="H608" s="17"/>
      <c r="I608" s="17"/>
      <c r="J608" s="17"/>
      <c r="K608" s="35"/>
      <c r="L608" s="17"/>
      <c r="M608" s="17"/>
      <c r="N608" s="17"/>
      <c r="O608" s="17"/>
      <c r="P608" s="17"/>
      <c r="Q608" s="17"/>
      <c r="R608" s="17"/>
      <c r="S608" s="17"/>
      <c r="T608" s="17"/>
      <c r="U608" s="17"/>
      <c r="V608" s="17"/>
      <c r="W608" s="17"/>
      <c r="X608" s="17"/>
      <c r="Y608" s="17"/>
      <c r="Z608" s="17"/>
      <c r="AA608" s="17"/>
      <c r="AB608" s="17"/>
    </row>
    <row r="609" spans="1:28" ht="13.2">
      <c r="A609" s="17"/>
      <c r="B609" s="17"/>
      <c r="C609" s="17"/>
      <c r="D609" s="17"/>
      <c r="E609" s="17"/>
      <c r="F609" s="17"/>
      <c r="G609" s="17"/>
      <c r="H609" s="17"/>
      <c r="I609" s="17"/>
      <c r="J609" s="17"/>
      <c r="K609" s="35"/>
      <c r="L609" s="17"/>
      <c r="M609" s="17"/>
      <c r="N609" s="17"/>
      <c r="O609" s="17"/>
      <c r="P609" s="17"/>
      <c r="Q609" s="17"/>
      <c r="R609" s="17"/>
      <c r="S609" s="17"/>
      <c r="T609" s="17"/>
      <c r="U609" s="17"/>
      <c r="V609" s="17"/>
      <c r="W609" s="17"/>
      <c r="X609" s="17"/>
      <c r="Y609" s="17"/>
      <c r="Z609" s="17"/>
      <c r="AA609" s="17"/>
      <c r="AB609" s="17"/>
    </row>
    <row r="610" spans="1:28" ht="13.2">
      <c r="A610" s="17"/>
      <c r="B610" s="17"/>
      <c r="C610" s="17"/>
      <c r="D610" s="17"/>
      <c r="E610" s="17"/>
      <c r="F610" s="17"/>
      <c r="G610" s="17"/>
      <c r="H610" s="17"/>
      <c r="I610" s="17"/>
      <c r="J610" s="17"/>
      <c r="K610" s="35"/>
      <c r="L610" s="17"/>
      <c r="M610" s="17"/>
      <c r="N610" s="17"/>
      <c r="O610" s="17"/>
      <c r="P610" s="17"/>
      <c r="Q610" s="17"/>
      <c r="R610" s="17"/>
      <c r="S610" s="17"/>
      <c r="T610" s="17"/>
      <c r="U610" s="17"/>
      <c r="V610" s="17"/>
      <c r="W610" s="17"/>
      <c r="X610" s="17"/>
      <c r="Y610" s="17"/>
      <c r="Z610" s="17"/>
      <c r="AA610" s="17"/>
      <c r="AB610" s="17"/>
    </row>
    <row r="611" spans="1:28" ht="13.2">
      <c r="A611" s="17"/>
      <c r="B611" s="17"/>
      <c r="C611" s="17"/>
      <c r="D611" s="17"/>
      <c r="E611" s="17"/>
      <c r="F611" s="17"/>
      <c r="G611" s="17"/>
      <c r="H611" s="17"/>
      <c r="I611" s="17"/>
      <c r="J611" s="17"/>
      <c r="K611" s="35"/>
      <c r="L611" s="17"/>
      <c r="M611" s="17"/>
      <c r="N611" s="17"/>
      <c r="O611" s="17"/>
      <c r="P611" s="17"/>
      <c r="Q611" s="17"/>
      <c r="R611" s="17"/>
      <c r="S611" s="17"/>
      <c r="T611" s="17"/>
      <c r="U611" s="17"/>
      <c r="V611" s="17"/>
      <c r="W611" s="17"/>
      <c r="X611" s="17"/>
      <c r="Y611" s="17"/>
      <c r="Z611" s="17"/>
      <c r="AA611" s="17"/>
      <c r="AB611" s="17"/>
    </row>
    <row r="612" spans="1:28" ht="13.2">
      <c r="A612" s="17"/>
      <c r="B612" s="17"/>
      <c r="C612" s="17"/>
      <c r="D612" s="17"/>
      <c r="E612" s="17"/>
      <c r="F612" s="17"/>
      <c r="G612" s="17"/>
      <c r="H612" s="17"/>
      <c r="I612" s="17"/>
      <c r="J612" s="17"/>
      <c r="K612" s="35"/>
      <c r="L612" s="17"/>
      <c r="M612" s="17"/>
      <c r="N612" s="17"/>
      <c r="O612" s="17"/>
      <c r="P612" s="17"/>
      <c r="Q612" s="17"/>
      <c r="R612" s="17"/>
      <c r="S612" s="17"/>
      <c r="T612" s="17"/>
      <c r="U612" s="17"/>
      <c r="V612" s="17"/>
      <c r="W612" s="17"/>
      <c r="X612" s="17"/>
      <c r="Y612" s="17"/>
      <c r="Z612" s="17"/>
      <c r="AA612" s="17"/>
      <c r="AB612" s="17"/>
    </row>
    <row r="613" spans="1:28" ht="13.2">
      <c r="A613" s="17"/>
      <c r="B613" s="17"/>
      <c r="C613" s="17"/>
      <c r="D613" s="17"/>
      <c r="E613" s="17"/>
      <c r="F613" s="17"/>
      <c r="G613" s="17"/>
      <c r="H613" s="17"/>
      <c r="I613" s="17"/>
      <c r="J613" s="17"/>
      <c r="K613" s="35"/>
      <c r="L613" s="17"/>
      <c r="M613" s="17"/>
      <c r="N613" s="17"/>
      <c r="O613" s="17"/>
      <c r="P613" s="17"/>
      <c r="Q613" s="17"/>
      <c r="R613" s="17"/>
      <c r="S613" s="17"/>
      <c r="T613" s="17"/>
      <c r="U613" s="17"/>
      <c r="V613" s="17"/>
      <c r="W613" s="17"/>
      <c r="X613" s="17"/>
      <c r="Y613" s="17"/>
      <c r="Z613" s="17"/>
      <c r="AA613" s="17"/>
      <c r="AB613" s="17"/>
    </row>
    <row r="614" spans="1:28" ht="13.2">
      <c r="A614" s="17"/>
      <c r="B614" s="17"/>
      <c r="C614" s="17"/>
      <c r="D614" s="17"/>
      <c r="E614" s="17"/>
      <c r="F614" s="17"/>
      <c r="G614" s="17"/>
      <c r="H614" s="17"/>
      <c r="I614" s="17"/>
      <c r="J614" s="17"/>
      <c r="K614" s="35"/>
      <c r="L614" s="17"/>
      <c r="M614" s="17"/>
      <c r="N614" s="17"/>
      <c r="O614" s="17"/>
      <c r="P614" s="17"/>
      <c r="Q614" s="17"/>
      <c r="R614" s="17"/>
      <c r="S614" s="17"/>
      <c r="T614" s="17"/>
      <c r="U614" s="17"/>
      <c r="V614" s="17"/>
      <c r="W614" s="17"/>
      <c r="X614" s="17"/>
      <c r="Y614" s="17"/>
      <c r="Z614" s="17"/>
      <c r="AA614" s="17"/>
      <c r="AB614" s="17"/>
    </row>
    <row r="615" spans="1:28" ht="13.2">
      <c r="A615" s="17"/>
      <c r="B615" s="17"/>
      <c r="C615" s="17"/>
      <c r="D615" s="17"/>
      <c r="E615" s="17"/>
      <c r="F615" s="17"/>
      <c r="G615" s="17"/>
      <c r="H615" s="17"/>
      <c r="I615" s="17"/>
      <c r="J615" s="17"/>
      <c r="K615" s="35"/>
      <c r="L615" s="17"/>
      <c r="M615" s="17"/>
      <c r="N615" s="17"/>
      <c r="O615" s="17"/>
      <c r="P615" s="17"/>
      <c r="Q615" s="17"/>
      <c r="R615" s="17"/>
      <c r="S615" s="17"/>
      <c r="T615" s="17"/>
      <c r="U615" s="17"/>
      <c r="V615" s="17"/>
      <c r="W615" s="17"/>
      <c r="X615" s="17"/>
      <c r="Y615" s="17"/>
      <c r="Z615" s="17"/>
      <c r="AA615" s="17"/>
      <c r="AB615" s="17"/>
    </row>
    <row r="616" spans="1:28" ht="13.2">
      <c r="A616" s="17"/>
      <c r="B616" s="17"/>
      <c r="C616" s="17"/>
      <c r="D616" s="17"/>
      <c r="E616" s="17"/>
      <c r="F616" s="17"/>
      <c r="G616" s="17"/>
      <c r="H616" s="17"/>
      <c r="I616" s="17"/>
      <c r="J616" s="17"/>
      <c r="K616" s="35"/>
      <c r="L616" s="17"/>
      <c r="M616" s="17"/>
      <c r="N616" s="17"/>
      <c r="O616" s="17"/>
      <c r="P616" s="17"/>
      <c r="Q616" s="17"/>
      <c r="R616" s="17"/>
      <c r="S616" s="17"/>
      <c r="T616" s="17"/>
      <c r="U616" s="17"/>
      <c r="V616" s="17"/>
      <c r="W616" s="17"/>
      <c r="X616" s="17"/>
      <c r="Y616" s="17"/>
      <c r="Z616" s="17"/>
      <c r="AA616" s="17"/>
      <c r="AB616" s="17"/>
    </row>
    <row r="617" spans="1:28" ht="13.2">
      <c r="A617" s="17"/>
      <c r="B617" s="17"/>
      <c r="C617" s="17"/>
      <c r="D617" s="17"/>
      <c r="E617" s="17"/>
      <c r="F617" s="17"/>
      <c r="G617" s="17"/>
      <c r="H617" s="17"/>
      <c r="I617" s="17"/>
      <c r="J617" s="17"/>
      <c r="K617" s="35"/>
      <c r="L617" s="17"/>
      <c r="M617" s="17"/>
      <c r="N617" s="17"/>
      <c r="O617" s="17"/>
      <c r="P617" s="17"/>
      <c r="Q617" s="17"/>
      <c r="R617" s="17"/>
      <c r="S617" s="17"/>
      <c r="T617" s="17"/>
      <c r="U617" s="17"/>
      <c r="V617" s="17"/>
      <c r="W617" s="17"/>
      <c r="X617" s="17"/>
      <c r="Y617" s="17"/>
      <c r="Z617" s="17"/>
      <c r="AA617" s="17"/>
      <c r="AB617" s="17"/>
    </row>
    <row r="618" spans="1:28" ht="13.2">
      <c r="A618" s="17"/>
      <c r="B618" s="17"/>
      <c r="C618" s="17"/>
      <c r="D618" s="17"/>
      <c r="E618" s="17"/>
      <c r="F618" s="17"/>
      <c r="G618" s="17"/>
      <c r="H618" s="17"/>
      <c r="I618" s="17"/>
      <c r="J618" s="17"/>
      <c r="K618" s="35"/>
      <c r="L618" s="17"/>
      <c r="M618" s="17"/>
      <c r="N618" s="17"/>
      <c r="O618" s="17"/>
      <c r="P618" s="17"/>
      <c r="Q618" s="17"/>
      <c r="R618" s="17"/>
      <c r="S618" s="17"/>
      <c r="T618" s="17"/>
      <c r="U618" s="17"/>
      <c r="V618" s="17"/>
      <c r="W618" s="17"/>
      <c r="X618" s="17"/>
      <c r="Y618" s="17"/>
      <c r="Z618" s="17"/>
      <c r="AA618" s="17"/>
      <c r="AB618" s="17"/>
    </row>
    <row r="619" spans="1:28" ht="13.2">
      <c r="A619" s="17"/>
      <c r="B619" s="17"/>
      <c r="C619" s="17"/>
      <c r="D619" s="17"/>
      <c r="E619" s="17"/>
      <c r="F619" s="17"/>
      <c r="G619" s="17"/>
      <c r="H619" s="17"/>
      <c r="I619" s="17"/>
      <c r="J619" s="17"/>
      <c r="K619" s="35"/>
      <c r="L619" s="17"/>
      <c r="M619" s="17"/>
      <c r="N619" s="17"/>
      <c r="O619" s="17"/>
      <c r="P619" s="17"/>
      <c r="Q619" s="17"/>
      <c r="R619" s="17"/>
      <c r="S619" s="17"/>
      <c r="T619" s="17"/>
      <c r="U619" s="17"/>
      <c r="V619" s="17"/>
      <c r="W619" s="17"/>
      <c r="X619" s="17"/>
      <c r="Y619" s="17"/>
      <c r="Z619" s="17"/>
      <c r="AA619" s="17"/>
      <c r="AB619" s="17"/>
    </row>
    <row r="620" spans="1:28" ht="13.2">
      <c r="A620" s="17"/>
      <c r="B620" s="17"/>
      <c r="C620" s="17"/>
      <c r="D620" s="17"/>
      <c r="E620" s="17"/>
      <c r="F620" s="17"/>
      <c r="G620" s="17"/>
      <c r="H620" s="17"/>
      <c r="I620" s="17"/>
      <c r="J620" s="17"/>
      <c r="K620" s="35"/>
      <c r="L620" s="17"/>
      <c r="M620" s="17"/>
      <c r="N620" s="17"/>
      <c r="O620" s="17"/>
      <c r="P620" s="17"/>
      <c r="Q620" s="17"/>
      <c r="R620" s="17"/>
      <c r="S620" s="17"/>
      <c r="T620" s="17"/>
      <c r="U620" s="17"/>
      <c r="V620" s="17"/>
      <c r="W620" s="17"/>
      <c r="X620" s="17"/>
      <c r="Y620" s="17"/>
      <c r="Z620" s="17"/>
      <c r="AA620" s="17"/>
      <c r="AB620" s="17"/>
    </row>
    <row r="621" spans="1:28" ht="13.2">
      <c r="A621" s="17"/>
      <c r="B621" s="17"/>
      <c r="C621" s="17"/>
      <c r="D621" s="17"/>
      <c r="E621" s="17"/>
      <c r="F621" s="17"/>
      <c r="G621" s="17"/>
      <c r="H621" s="17"/>
      <c r="I621" s="17"/>
      <c r="J621" s="17"/>
      <c r="K621" s="35"/>
      <c r="L621" s="17"/>
      <c r="M621" s="17"/>
      <c r="N621" s="17"/>
      <c r="O621" s="17"/>
      <c r="P621" s="17"/>
      <c r="Q621" s="17"/>
      <c r="R621" s="17"/>
      <c r="S621" s="17"/>
      <c r="T621" s="17"/>
      <c r="U621" s="17"/>
      <c r="V621" s="17"/>
      <c r="W621" s="17"/>
      <c r="X621" s="17"/>
      <c r="Y621" s="17"/>
      <c r="Z621" s="17"/>
      <c r="AA621" s="17"/>
      <c r="AB621" s="17"/>
    </row>
    <row r="622" spans="1:28" ht="13.2">
      <c r="A622" s="17"/>
      <c r="B622" s="17"/>
      <c r="C622" s="17"/>
      <c r="D622" s="17"/>
      <c r="E622" s="17"/>
      <c r="F622" s="17"/>
      <c r="G622" s="17"/>
      <c r="H622" s="17"/>
      <c r="I622" s="17"/>
      <c r="J622" s="17"/>
      <c r="K622" s="35"/>
      <c r="L622" s="17"/>
      <c r="M622" s="17"/>
      <c r="N622" s="17"/>
      <c r="O622" s="17"/>
      <c r="P622" s="17"/>
      <c r="Q622" s="17"/>
      <c r="R622" s="17"/>
      <c r="S622" s="17"/>
      <c r="T622" s="17"/>
      <c r="U622" s="17"/>
      <c r="V622" s="17"/>
      <c r="W622" s="17"/>
      <c r="X622" s="17"/>
      <c r="Y622" s="17"/>
      <c r="Z622" s="17"/>
      <c r="AA622" s="17"/>
      <c r="AB622" s="17"/>
    </row>
    <row r="623" spans="1:28" ht="13.2">
      <c r="A623" s="17"/>
      <c r="B623" s="17"/>
      <c r="C623" s="17"/>
      <c r="D623" s="17"/>
      <c r="E623" s="17"/>
      <c r="F623" s="17"/>
      <c r="G623" s="17"/>
      <c r="H623" s="17"/>
      <c r="I623" s="17"/>
      <c r="J623" s="17"/>
      <c r="K623" s="35"/>
      <c r="L623" s="17"/>
      <c r="M623" s="17"/>
      <c r="N623" s="17"/>
      <c r="O623" s="17"/>
      <c r="P623" s="17"/>
      <c r="Q623" s="17"/>
      <c r="R623" s="17"/>
      <c r="S623" s="17"/>
      <c r="T623" s="17"/>
      <c r="U623" s="17"/>
      <c r="V623" s="17"/>
      <c r="W623" s="17"/>
      <c r="X623" s="17"/>
      <c r="Y623" s="17"/>
      <c r="Z623" s="17"/>
      <c r="AA623" s="17"/>
      <c r="AB623" s="17"/>
    </row>
    <row r="624" spans="1:28" ht="13.2">
      <c r="A624" s="17"/>
      <c r="B624" s="17"/>
      <c r="C624" s="17"/>
      <c r="D624" s="17"/>
      <c r="E624" s="17"/>
      <c r="F624" s="17"/>
      <c r="G624" s="17"/>
      <c r="H624" s="17"/>
      <c r="I624" s="17"/>
      <c r="J624" s="17"/>
      <c r="K624" s="35"/>
      <c r="L624" s="17"/>
      <c r="M624" s="17"/>
      <c r="N624" s="17"/>
      <c r="O624" s="17"/>
      <c r="P624" s="17"/>
      <c r="Q624" s="17"/>
      <c r="R624" s="17"/>
      <c r="S624" s="17"/>
      <c r="T624" s="17"/>
      <c r="U624" s="17"/>
      <c r="V624" s="17"/>
      <c r="W624" s="17"/>
      <c r="X624" s="17"/>
      <c r="Y624" s="17"/>
      <c r="Z624" s="17"/>
      <c r="AA624" s="17"/>
      <c r="AB624" s="17"/>
    </row>
    <row r="625" spans="1:28" ht="13.2">
      <c r="A625" s="17"/>
      <c r="B625" s="17"/>
      <c r="C625" s="17"/>
      <c r="D625" s="17"/>
      <c r="E625" s="17"/>
      <c r="F625" s="17"/>
      <c r="G625" s="17"/>
      <c r="H625" s="17"/>
      <c r="I625" s="17"/>
      <c r="J625" s="17"/>
      <c r="K625" s="35"/>
      <c r="L625" s="17"/>
      <c r="M625" s="17"/>
      <c r="N625" s="17"/>
      <c r="O625" s="17"/>
      <c r="P625" s="17"/>
      <c r="Q625" s="17"/>
      <c r="R625" s="17"/>
      <c r="S625" s="17"/>
      <c r="T625" s="17"/>
      <c r="U625" s="17"/>
      <c r="V625" s="17"/>
      <c r="W625" s="17"/>
      <c r="X625" s="17"/>
      <c r="Y625" s="17"/>
      <c r="Z625" s="17"/>
      <c r="AA625" s="17"/>
      <c r="AB625" s="17"/>
    </row>
    <row r="626" spans="1:28" ht="13.2">
      <c r="A626" s="17"/>
      <c r="B626" s="17"/>
      <c r="C626" s="17"/>
      <c r="D626" s="17"/>
      <c r="E626" s="17"/>
      <c r="F626" s="17"/>
      <c r="G626" s="17"/>
      <c r="H626" s="17"/>
      <c r="I626" s="17"/>
      <c r="J626" s="17"/>
      <c r="K626" s="35"/>
      <c r="L626" s="17"/>
      <c r="M626" s="17"/>
      <c r="N626" s="17"/>
      <c r="O626" s="17"/>
      <c r="P626" s="17"/>
      <c r="Q626" s="17"/>
      <c r="R626" s="17"/>
      <c r="S626" s="17"/>
      <c r="T626" s="17"/>
      <c r="U626" s="17"/>
      <c r="V626" s="17"/>
      <c r="W626" s="17"/>
      <c r="X626" s="17"/>
      <c r="Y626" s="17"/>
      <c r="Z626" s="17"/>
      <c r="AA626" s="17"/>
      <c r="AB626" s="17"/>
    </row>
    <row r="627" spans="1:28" ht="13.2">
      <c r="A627" s="17"/>
      <c r="B627" s="17"/>
      <c r="C627" s="17"/>
      <c r="D627" s="17"/>
      <c r="E627" s="17"/>
      <c r="F627" s="17"/>
      <c r="G627" s="17"/>
      <c r="H627" s="17"/>
      <c r="I627" s="17"/>
      <c r="J627" s="17"/>
      <c r="K627" s="35"/>
      <c r="L627" s="17"/>
      <c r="M627" s="17"/>
      <c r="N627" s="17"/>
      <c r="O627" s="17"/>
      <c r="P627" s="17"/>
      <c r="Q627" s="17"/>
      <c r="R627" s="17"/>
      <c r="S627" s="17"/>
      <c r="T627" s="17"/>
      <c r="U627" s="17"/>
      <c r="V627" s="17"/>
      <c r="W627" s="17"/>
      <c r="X627" s="17"/>
      <c r="Y627" s="17"/>
      <c r="Z627" s="17"/>
      <c r="AA627" s="17"/>
      <c r="AB627" s="17"/>
    </row>
    <row r="628" spans="1:28" ht="13.2">
      <c r="A628" s="17"/>
      <c r="B628" s="17"/>
      <c r="C628" s="17"/>
      <c r="D628" s="17"/>
      <c r="E628" s="17"/>
      <c r="F628" s="17"/>
      <c r="G628" s="17"/>
      <c r="H628" s="17"/>
      <c r="I628" s="17"/>
      <c r="J628" s="17"/>
      <c r="K628" s="35"/>
      <c r="L628" s="17"/>
      <c r="M628" s="17"/>
      <c r="N628" s="17"/>
      <c r="O628" s="17"/>
      <c r="P628" s="17"/>
      <c r="Q628" s="17"/>
      <c r="R628" s="17"/>
      <c r="S628" s="17"/>
      <c r="T628" s="17"/>
      <c r="U628" s="17"/>
      <c r="V628" s="17"/>
      <c r="W628" s="17"/>
      <c r="X628" s="17"/>
      <c r="Y628" s="17"/>
      <c r="Z628" s="17"/>
      <c r="AA628" s="17"/>
      <c r="AB628" s="17"/>
    </row>
    <row r="629" spans="1:28" ht="13.2">
      <c r="A629" s="17"/>
      <c r="B629" s="17"/>
      <c r="C629" s="17"/>
      <c r="D629" s="17"/>
      <c r="E629" s="17"/>
      <c r="F629" s="17"/>
      <c r="G629" s="17"/>
      <c r="H629" s="17"/>
      <c r="I629" s="17"/>
      <c r="J629" s="17"/>
      <c r="K629" s="35"/>
      <c r="L629" s="17"/>
      <c r="M629" s="17"/>
      <c r="N629" s="17"/>
      <c r="O629" s="17"/>
      <c r="P629" s="17"/>
      <c r="Q629" s="17"/>
      <c r="R629" s="17"/>
      <c r="S629" s="17"/>
      <c r="T629" s="17"/>
      <c r="U629" s="17"/>
      <c r="V629" s="17"/>
      <c r="W629" s="17"/>
      <c r="X629" s="17"/>
      <c r="Y629" s="17"/>
      <c r="Z629" s="17"/>
      <c r="AA629" s="17"/>
      <c r="AB629" s="17"/>
    </row>
    <row r="630" spans="1:28" ht="13.2">
      <c r="A630" s="17"/>
      <c r="B630" s="17"/>
      <c r="C630" s="17"/>
      <c r="D630" s="17"/>
      <c r="E630" s="17"/>
      <c r="F630" s="17"/>
      <c r="G630" s="17"/>
      <c r="H630" s="17"/>
      <c r="I630" s="17"/>
      <c r="J630" s="17"/>
      <c r="K630" s="35"/>
      <c r="L630" s="17"/>
      <c r="M630" s="17"/>
      <c r="N630" s="17"/>
      <c r="O630" s="17"/>
      <c r="P630" s="17"/>
      <c r="Q630" s="17"/>
      <c r="R630" s="17"/>
      <c r="S630" s="17"/>
      <c r="T630" s="17"/>
      <c r="U630" s="17"/>
      <c r="V630" s="17"/>
      <c r="W630" s="17"/>
      <c r="X630" s="17"/>
      <c r="Y630" s="17"/>
      <c r="Z630" s="17"/>
      <c r="AA630" s="17"/>
      <c r="AB630" s="17"/>
    </row>
    <row r="631" spans="1:28" ht="13.2">
      <c r="A631" s="17"/>
      <c r="B631" s="17"/>
      <c r="C631" s="17"/>
      <c r="D631" s="17"/>
      <c r="E631" s="17"/>
      <c r="F631" s="17"/>
      <c r="G631" s="17"/>
      <c r="H631" s="17"/>
      <c r="I631" s="17"/>
      <c r="J631" s="17"/>
      <c r="K631" s="35"/>
      <c r="L631" s="17"/>
      <c r="M631" s="17"/>
      <c r="N631" s="17"/>
      <c r="O631" s="17"/>
      <c r="P631" s="17"/>
      <c r="Q631" s="17"/>
      <c r="R631" s="17"/>
      <c r="S631" s="17"/>
      <c r="T631" s="17"/>
      <c r="U631" s="17"/>
      <c r="V631" s="17"/>
      <c r="W631" s="17"/>
      <c r="X631" s="17"/>
      <c r="Y631" s="17"/>
      <c r="Z631" s="17"/>
      <c r="AA631" s="17"/>
      <c r="AB631" s="17"/>
    </row>
    <row r="632" spans="1:28" ht="13.2">
      <c r="A632" s="17"/>
      <c r="B632" s="17"/>
      <c r="C632" s="17"/>
      <c r="D632" s="17"/>
      <c r="E632" s="17"/>
      <c r="F632" s="17"/>
      <c r="G632" s="17"/>
      <c r="H632" s="17"/>
      <c r="I632" s="17"/>
      <c r="J632" s="17"/>
      <c r="K632" s="35"/>
      <c r="L632" s="17"/>
      <c r="M632" s="17"/>
      <c r="N632" s="17"/>
      <c r="O632" s="17"/>
      <c r="P632" s="17"/>
      <c r="Q632" s="17"/>
      <c r="R632" s="17"/>
      <c r="S632" s="17"/>
      <c r="T632" s="17"/>
      <c r="U632" s="17"/>
      <c r="V632" s="17"/>
      <c r="W632" s="17"/>
      <c r="X632" s="17"/>
      <c r="Y632" s="17"/>
      <c r="Z632" s="17"/>
      <c r="AA632" s="17"/>
      <c r="AB632" s="17"/>
    </row>
    <row r="633" spans="1:28" ht="13.2">
      <c r="A633" s="17"/>
      <c r="B633" s="17"/>
      <c r="C633" s="17"/>
      <c r="D633" s="17"/>
      <c r="E633" s="17"/>
      <c r="F633" s="17"/>
      <c r="G633" s="17"/>
      <c r="H633" s="17"/>
      <c r="I633" s="17"/>
      <c r="J633" s="17"/>
      <c r="K633" s="35"/>
      <c r="L633" s="17"/>
      <c r="M633" s="17"/>
      <c r="N633" s="17"/>
      <c r="O633" s="17"/>
      <c r="P633" s="17"/>
      <c r="Q633" s="17"/>
      <c r="R633" s="17"/>
      <c r="S633" s="17"/>
      <c r="T633" s="17"/>
      <c r="U633" s="17"/>
      <c r="V633" s="17"/>
      <c r="W633" s="17"/>
      <c r="X633" s="17"/>
      <c r="Y633" s="17"/>
      <c r="Z633" s="17"/>
      <c r="AA633" s="17"/>
      <c r="AB633" s="17"/>
    </row>
    <row r="634" spans="1:28" ht="13.2">
      <c r="A634" s="17"/>
      <c r="B634" s="17"/>
      <c r="C634" s="17"/>
      <c r="D634" s="17"/>
      <c r="E634" s="17"/>
      <c r="F634" s="17"/>
      <c r="G634" s="17"/>
      <c r="H634" s="17"/>
      <c r="I634" s="17"/>
      <c r="J634" s="17"/>
      <c r="K634" s="35"/>
      <c r="L634" s="17"/>
      <c r="M634" s="17"/>
      <c r="N634" s="17"/>
      <c r="O634" s="17"/>
      <c r="P634" s="17"/>
      <c r="Q634" s="17"/>
      <c r="R634" s="17"/>
      <c r="S634" s="17"/>
      <c r="T634" s="17"/>
      <c r="U634" s="17"/>
      <c r="V634" s="17"/>
      <c r="W634" s="17"/>
      <c r="X634" s="17"/>
      <c r="Y634" s="17"/>
      <c r="Z634" s="17"/>
      <c r="AA634" s="17"/>
      <c r="AB634" s="17"/>
    </row>
    <row r="635" spans="1:28" ht="13.2">
      <c r="A635" s="17"/>
      <c r="B635" s="17"/>
      <c r="C635" s="17"/>
      <c r="D635" s="17"/>
      <c r="E635" s="17"/>
      <c r="F635" s="17"/>
      <c r="G635" s="17"/>
      <c r="H635" s="17"/>
      <c r="I635" s="17"/>
      <c r="J635" s="17"/>
      <c r="K635" s="35"/>
      <c r="L635" s="17"/>
      <c r="M635" s="17"/>
      <c r="N635" s="17"/>
      <c r="O635" s="17"/>
      <c r="P635" s="17"/>
      <c r="Q635" s="17"/>
      <c r="R635" s="17"/>
      <c r="S635" s="17"/>
      <c r="T635" s="17"/>
      <c r="U635" s="17"/>
      <c r="V635" s="17"/>
      <c r="W635" s="17"/>
      <c r="X635" s="17"/>
      <c r="Y635" s="17"/>
      <c r="Z635" s="17"/>
      <c r="AA635" s="17"/>
      <c r="AB635" s="17"/>
    </row>
    <row r="636" spans="1:28" ht="13.2">
      <c r="A636" s="17"/>
      <c r="B636" s="17"/>
      <c r="C636" s="17"/>
      <c r="D636" s="17"/>
      <c r="E636" s="17"/>
      <c r="F636" s="17"/>
      <c r="G636" s="17"/>
      <c r="H636" s="17"/>
      <c r="I636" s="17"/>
      <c r="J636" s="17"/>
      <c r="K636" s="35"/>
      <c r="L636" s="17"/>
      <c r="M636" s="17"/>
      <c r="N636" s="17"/>
      <c r="O636" s="17"/>
      <c r="P636" s="17"/>
      <c r="Q636" s="17"/>
      <c r="R636" s="17"/>
      <c r="S636" s="17"/>
      <c r="T636" s="17"/>
      <c r="U636" s="17"/>
      <c r="V636" s="17"/>
      <c r="W636" s="17"/>
      <c r="X636" s="17"/>
      <c r="Y636" s="17"/>
      <c r="Z636" s="17"/>
      <c r="AA636" s="17"/>
      <c r="AB636" s="17"/>
    </row>
    <row r="637" spans="1:28" ht="13.2">
      <c r="A637" s="17"/>
      <c r="B637" s="17"/>
      <c r="C637" s="17"/>
      <c r="D637" s="17"/>
      <c r="E637" s="17"/>
      <c r="F637" s="17"/>
      <c r="G637" s="17"/>
      <c r="H637" s="17"/>
      <c r="I637" s="17"/>
      <c r="J637" s="17"/>
      <c r="K637" s="35"/>
      <c r="L637" s="17"/>
      <c r="M637" s="17"/>
      <c r="N637" s="17"/>
      <c r="O637" s="17"/>
      <c r="P637" s="17"/>
      <c r="Q637" s="17"/>
      <c r="R637" s="17"/>
      <c r="S637" s="17"/>
      <c r="T637" s="17"/>
      <c r="U637" s="17"/>
      <c r="V637" s="17"/>
      <c r="W637" s="17"/>
      <c r="X637" s="17"/>
      <c r="Y637" s="17"/>
      <c r="Z637" s="17"/>
      <c r="AA637" s="17"/>
      <c r="AB637" s="17"/>
    </row>
    <row r="638" spans="1:28" ht="13.2">
      <c r="A638" s="17"/>
      <c r="B638" s="17"/>
      <c r="C638" s="17"/>
      <c r="D638" s="17"/>
      <c r="E638" s="17"/>
      <c r="F638" s="17"/>
      <c r="G638" s="17"/>
      <c r="H638" s="17"/>
      <c r="I638" s="17"/>
      <c r="J638" s="17"/>
      <c r="K638" s="35"/>
      <c r="L638" s="17"/>
      <c r="M638" s="17"/>
      <c r="N638" s="17"/>
      <c r="O638" s="17"/>
      <c r="P638" s="17"/>
      <c r="Q638" s="17"/>
      <c r="R638" s="17"/>
      <c r="S638" s="17"/>
      <c r="T638" s="17"/>
      <c r="U638" s="17"/>
      <c r="V638" s="17"/>
      <c r="W638" s="17"/>
      <c r="X638" s="17"/>
      <c r="Y638" s="17"/>
      <c r="Z638" s="17"/>
      <c r="AA638" s="17"/>
      <c r="AB638" s="17"/>
    </row>
    <row r="639" spans="1:28" ht="13.2">
      <c r="A639" s="17"/>
      <c r="B639" s="17"/>
      <c r="C639" s="17"/>
      <c r="D639" s="17"/>
      <c r="E639" s="17"/>
      <c r="F639" s="17"/>
      <c r="G639" s="17"/>
      <c r="H639" s="17"/>
      <c r="I639" s="17"/>
      <c r="J639" s="17"/>
      <c r="K639" s="35"/>
      <c r="L639" s="17"/>
      <c r="M639" s="17"/>
      <c r="N639" s="17"/>
      <c r="O639" s="17"/>
      <c r="P639" s="17"/>
      <c r="Q639" s="17"/>
      <c r="R639" s="17"/>
      <c r="S639" s="17"/>
      <c r="T639" s="17"/>
      <c r="U639" s="17"/>
      <c r="V639" s="17"/>
      <c r="W639" s="17"/>
      <c r="X639" s="17"/>
      <c r="Y639" s="17"/>
      <c r="Z639" s="17"/>
      <c r="AA639" s="17"/>
      <c r="AB639" s="17"/>
    </row>
    <row r="640" spans="1:28" ht="13.2">
      <c r="A640" s="17"/>
      <c r="B640" s="17"/>
      <c r="C640" s="17"/>
      <c r="D640" s="17"/>
      <c r="E640" s="17"/>
      <c r="F640" s="17"/>
      <c r="G640" s="17"/>
      <c r="H640" s="17"/>
      <c r="I640" s="17"/>
      <c r="J640" s="17"/>
      <c r="K640" s="35"/>
      <c r="L640" s="17"/>
      <c r="M640" s="17"/>
      <c r="N640" s="17"/>
      <c r="O640" s="17"/>
      <c r="P640" s="17"/>
      <c r="Q640" s="17"/>
      <c r="R640" s="17"/>
      <c r="S640" s="17"/>
      <c r="T640" s="17"/>
      <c r="U640" s="17"/>
      <c r="V640" s="17"/>
      <c r="W640" s="17"/>
      <c r="X640" s="17"/>
      <c r="Y640" s="17"/>
      <c r="Z640" s="17"/>
      <c r="AA640" s="17"/>
      <c r="AB640" s="17"/>
    </row>
    <row r="641" spans="1:28" ht="13.2">
      <c r="A641" s="17"/>
      <c r="B641" s="17"/>
      <c r="C641" s="17"/>
      <c r="D641" s="17"/>
      <c r="E641" s="17"/>
      <c r="F641" s="17"/>
      <c r="G641" s="17"/>
      <c r="H641" s="17"/>
      <c r="I641" s="17"/>
      <c r="J641" s="17"/>
      <c r="K641" s="35"/>
      <c r="L641" s="17"/>
      <c r="M641" s="17"/>
      <c r="N641" s="17"/>
      <c r="O641" s="17"/>
      <c r="P641" s="17"/>
      <c r="Q641" s="17"/>
      <c r="R641" s="17"/>
      <c r="S641" s="17"/>
      <c r="T641" s="17"/>
      <c r="U641" s="17"/>
      <c r="V641" s="17"/>
      <c r="W641" s="17"/>
      <c r="X641" s="17"/>
      <c r="Y641" s="17"/>
      <c r="Z641" s="17"/>
      <c r="AA641" s="17"/>
      <c r="AB641" s="17"/>
    </row>
    <row r="642" spans="1:28" ht="13.2">
      <c r="A642" s="17"/>
      <c r="B642" s="17"/>
      <c r="C642" s="17"/>
      <c r="D642" s="17"/>
      <c r="E642" s="17"/>
      <c r="F642" s="17"/>
      <c r="G642" s="17"/>
      <c r="H642" s="17"/>
      <c r="I642" s="17"/>
      <c r="J642" s="17"/>
      <c r="K642" s="35"/>
      <c r="L642" s="17"/>
      <c r="M642" s="17"/>
      <c r="N642" s="17"/>
      <c r="O642" s="17"/>
      <c r="P642" s="17"/>
      <c r="Q642" s="17"/>
      <c r="R642" s="17"/>
      <c r="S642" s="17"/>
      <c r="T642" s="17"/>
      <c r="U642" s="17"/>
      <c r="V642" s="17"/>
      <c r="W642" s="17"/>
      <c r="X642" s="17"/>
      <c r="Y642" s="17"/>
      <c r="Z642" s="17"/>
      <c r="AA642" s="17"/>
      <c r="AB642" s="17"/>
    </row>
    <row r="643" spans="1:28" ht="13.2">
      <c r="A643" s="17"/>
      <c r="B643" s="17"/>
      <c r="C643" s="17"/>
      <c r="D643" s="17"/>
      <c r="E643" s="17"/>
      <c r="F643" s="17"/>
      <c r="G643" s="17"/>
      <c r="H643" s="17"/>
      <c r="I643" s="17"/>
      <c r="J643" s="17"/>
      <c r="K643" s="35"/>
      <c r="L643" s="17"/>
      <c r="M643" s="17"/>
      <c r="N643" s="17"/>
      <c r="O643" s="17"/>
      <c r="P643" s="17"/>
      <c r="Q643" s="17"/>
      <c r="R643" s="17"/>
      <c r="S643" s="17"/>
      <c r="T643" s="17"/>
      <c r="U643" s="17"/>
      <c r="V643" s="17"/>
      <c r="W643" s="17"/>
      <c r="X643" s="17"/>
      <c r="Y643" s="17"/>
      <c r="Z643" s="17"/>
      <c r="AA643" s="17"/>
      <c r="AB643" s="17"/>
    </row>
    <row r="644" spans="1:28" ht="13.2">
      <c r="A644" s="17"/>
      <c r="B644" s="17"/>
      <c r="C644" s="17"/>
      <c r="D644" s="17"/>
      <c r="E644" s="17"/>
      <c r="F644" s="17"/>
      <c r="G644" s="17"/>
      <c r="H644" s="17"/>
      <c r="I644" s="17"/>
      <c r="J644" s="17"/>
      <c r="K644" s="35"/>
      <c r="L644" s="17"/>
      <c r="M644" s="17"/>
      <c r="N644" s="17"/>
      <c r="O644" s="17"/>
      <c r="P644" s="17"/>
      <c r="Q644" s="17"/>
      <c r="R644" s="17"/>
      <c r="S644" s="17"/>
      <c r="T644" s="17"/>
      <c r="U644" s="17"/>
      <c r="V644" s="17"/>
      <c r="W644" s="17"/>
      <c r="X644" s="17"/>
      <c r="Y644" s="17"/>
      <c r="Z644" s="17"/>
      <c r="AA644" s="17"/>
      <c r="AB644" s="17"/>
    </row>
    <row r="645" spans="1:28" ht="13.2">
      <c r="A645" s="17"/>
      <c r="B645" s="17"/>
      <c r="C645" s="17"/>
      <c r="D645" s="17"/>
      <c r="E645" s="17"/>
      <c r="F645" s="17"/>
      <c r="G645" s="17"/>
      <c r="H645" s="17"/>
      <c r="I645" s="17"/>
      <c r="J645" s="17"/>
      <c r="K645" s="35"/>
      <c r="L645" s="17"/>
      <c r="M645" s="17"/>
      <c r="N645" s="17"/>
      <c r="O645" s="17"/>
      <c r="P645" s="17"/>
      <c r="Q645" s="17"/>
      <c r="R645" s="17"/>
      <c r="S645" s="17"/>
      <c r="T645" s="17"/>
      <c r="U645" s="17"/>
      <c r="V645" s="17"/>
      <c r="W645" s="17"/>
      <c r="X645" s="17"/>
      <c r="Y645" s="17"/>
      <c r="Z645" s="17"/>
      <c r="AA645" s="17"/>
      <c r="AB645" s="17"/>
    </row>
    <row r="646" spans="1:28" ht="13.2">
      <c r="A646" s="17"/>
      <c r="B646" s="17"/>
      <c r="C646" s="17"/>
      <c r="D646" s="17"/>
      <c r="E646" s="17"/>
      <c r="F646" s="17"/>
      <c r="G646" s="17"/>
      <c r="H646" s="17"/>
      <c r="I646" s="17"/>
      <c r="J646" s="17"/>
      <c r="K646" s="35"/>
      <c r="L646" s="17"/>
      <c r="M646" s="17"/>
      <c r="N646" s="17"/>
      <c r="O646" s="17"/>
      <c r="P646" s="17"/>
      <c r="Q646" s="17"/>
      <c r="R646" s="17"/>
      <c r="S646" s="17"/>
      <c r="T646" s="17"/>
      <c r="U646" s="17"/>
      <c r="V646" s="17"/>
      <c r="W646" s="17"/>
      <c r="X646" s="17"/>
      <c r="Y646" s="17"/>
      <c r="Z646" s="17"/>
      <c r="AA646" s="17"/>
      <c r="AB646" s="17"/>
    </row>
    <row r="647" spans="1:28" ht="13.2">
      <c r="A647" s="17"/>
      <c r="B647" s="17"/>
      <c r="C647" s="17"/>
      <c r="D647" s="17"/>
      <c r="E647" s="17"/>
      <c r="F647" s="17"/>
      <c r="G647" s="17"/>
      <c r="H647" s="17"/>
      <c r="I647" s="17"/>
      <c r="J647" s="17"/>
      <c r="K647" s="35"/>
      <c r="L647" s="17"/>
      <c r="M647" s="17"/>
      <c r="N647" s="17"/>
      <c r="O647" s="17"/>
      <c r="P647" s="17"/>
      <c r="Q647" s="17"/>
      <c r="R647" s="17"/>
      <c r="S647" s="17"/>
      <c r="T647" s="17"/>
      <c r="U647" s="17"/>
      <c r="V647" s="17"/>
      <c r="W647" s="17"/>
      <c r="X647" s="17"/>
      <c r="Y647" s="17"/>
      <c r="Z647" s="17"/>
      <c r="AA647" s="17"/>
      <c r="AB647" s="17"/>
    </row>
    <row r="648" spans="1:28" ht="13.2">
      <c r="A648" s="17"/>
      <c r="B648" s="17"/>
      <c r="C648" s="17"/>
      <c r="D648" s="17"/>
      <c r="E648" s="17"/>
      <c r="F648" s="17"/>
      <c r="G648" s="17"/>
      <c r="H648" s="17"/>
      <c r="I648" s="17"/>
      <c r="J648" s="17"/>
      <c r="K648" s="35"/>
      <c r="L648" s="17"/>
      <c r="M648" s="17"/>
      <c r="N648" s="17"/>
      <c r="O648" s="17"/>
      <c r="P648" s="17"/>
      <c r="Q648" s="17"/>
      <c r="R648" s="17"/>
      <c r="S648" s="17"/>
      <c r="T648" s="17"/>
      <c r="U648" s="17"/>
      <c r="V648" s="17"/>
      <c r="W648" s="17"/>
      <c r="X648" s="17"/>
      <c r="Y648" s="17"/>
      <c r="Z648" s="17"/>
      <c r="AA648" s="17"/>
      <c r="AB648" s="17"/>
    </row>
    <row r="649" spans="1:28" ht="13.2">
      <c r="A649" s="17"/>
      <c r="B649" s="17"/>
      <c r="C649" s="17"/>
      <c r="D649" s="17"/>
      <c r="E649" s="17"/>
      <c r="F649" s="17"/>
      <c r="G649" s="17"/>
      <c r="H649" s="17"/>
      <c r="I649" s="17"/>
      <c r="J649" s="17"/>
      <c r="K649" s="35"/>
      <c r="L649" s="17"/>
      <c r="M649" s="17"/>
      <c r="N649" s="17"/>
      <c r="O649" s="17"/>
      <c r="P649" s="17"/>
      <c r="Q649" s="17"/>
      <c r="R649" s="17"/>
      <c r="S649" s="17"/>
      <c r="T649" s="17"/>
      <c r="U649" s="17"/>
      <c r="V649" s="17"/>
      <c r="W649" s="17"/>
      <c r="X649" s="17"/>
      <c r="Y649" s="17"/>
      <c r="Z649" s="17"/>
      <c r="AA649" s="17"/>
      <c r="AB649" s="17"/>
    </row>
    <row r="650" spans="1:28" ht="13.2">
      <c r="A650" s="17"/>
      <c r="B650" s="17"/>
      <c r="C650" s="17"/>
      <c r="D650" s="17"/>
      <c r="E650" s="17"/>
      <c r="F650" s="17"/>
      <c r="G650" s="17"/>
      <c r="H650" s="17"/>
      <c r="I650" s="17"/>
      <c r="J650" s="17"/>
      <c r="K650" s="35"/>
      <c r="L650" s="17"/>
      <c r="M650" s="17"/>
      <c r="N650" s="17"/>
      <c r="O650" s="17"/>
      <c r="P650" s="17"/>
      <c r="Q650" s="17"/>
      <c r="R650" s="17"/>
      <c r="S650" s="17"/>
      <c r="T650" s="17"/>
      <c r="U650" s="17"/>
      <c r="V650" s="17"/>
      <c r="W650" s="17"/>
      <c r="X650" s="17"/>
      <c r="Y650" s="17"/>
      <c r="Z650" s="17"/>
      <c r="AA650" s="17"/>
      <c r="AB650" s="17"/>
    </row>
    <row r="651" spans="1:28" ht="13.2">
      <c r="A651" s="17"/>
      <c r="B651" s="17"/>
      <c r="C651" s="17"/>
      <c r="D651" s="17"/>
      <c r="E651" s="17"/>
      <c r="F651" s="17"/>
      <c r="G651" s="17"/>
      <c r="H651" s="17"/>
      <c r="I651" s="17"/>
      <c r="J651" s="17"/>
      <c r="K651" s="35"/>
      <c r="L651" s="17"/>
      <c r="M651" s="17"/>
      <c r="N651" s="17"/>
      <c r="O651" s="17"/>
      <c r="P651" s="17"/>
      <c r="Q651" s="17"/>
      <c r="R651" s="17"/>
      <c r="S651" s="17"/>
      <c r="T651" s="17"/>
      <c r="U651" s="17"/>
      <c r="V651" s="17"/>
      <c r="W651" s="17"/>
      <c r="X651" s="17"/>
      <c r="Y651" s="17"/>
      <c r="Z651" s="17"/>
      <c r="AA651" s="17"/>
      <c r="AB651" s="17"/>
    </row>
    <row r="652" spans="1:28" ht="13.2">
      <c r="A652" s="17"/>
      <c r="B652" s="17"/>
      <c r="C652" s="17"/>
      <c r="D652" s="17"/>
      <c r="E652" s="17"/>
      <c r="F652" s="17"/>
      <c r="G652" s="17"/>
      <c r="H652" s="17"/>
      <c r="I652" s="17"/>
      <c r="J652" s="17"/>
      <c r="K652" s="35"/>
      <c r="L652" s="17"/>
      <c r="M652" s="17"/>
      <c r="N652" s="17"/>
      <c r="O652" s="17"/>
      <c r="P652" s="17"/>
      <c r="Q652" s="17"/>
      <c r="R652" s="17"/>
      <c r="S652" s="17"/>
      <c r="T652" s="17"/>
      <c r="U652" s="17"/>
      <c r="V652" s="17"/>
      <c r="W652" s="17"/>
      <c r="X652" s="17"/>
      <c r="Y652" s="17"/>
      <c r="Z652" s="17"/>
      <c r="AA652" s="17"/>
      <c r="AB652" s="17"/>
    </row>
    <row r="653" spans="1:28" ht="13.2">
      <c r="A653" s="17"/>
      <c r="B653" s="17"/>
      <c r="C653" s="17"/>
      <c r="D653" s="17"/>
      <c r="E653" s="17"/>
      <c r="F653" s="17"/>
      <c r="G653" s="17"/>
      <c r="H653" s="17"/>
      <c r="I653" s="17"/>
      <c r="J653" s="17"/>
      <c r="K653" s="35"/>
      <c r="L653" s="17"/>
      <c r="M653" s="17"/>
      <c r="N653" s="17"/>
      <c r="O653" s="17"/>
      <c r="P653" s="17"/>
      <c r="Q653" s="17"/>
      <c r="R653" s="17"/>
      <c r="S653" s="17"/>
      <c r="T653" s="17"/>
      <c r="U653" s="17"/>
      <c r="V653" s="17"/>
      <c r="W653" s="17"/>
      <c r="X653" s="17"/>
      <c r="Y653" s="17"/>
      <c r="Z653" s="17"/>
      <c r="AA653" s="17"/>
      <c r="AB653" s="17"/>
    </row>
    <row r="654" spans="1:28" ht="13.2">
      <c r="A654" s="17"/>
      <c r="B654" s="17"/>
      <c r="C654" s="17"/>
      <c r="D654" s="17"/>
      <c r="E654" s="17"/>
      <c r="F654" s="17"/>
      <c r="G654" s="17"/>
      <c r="H654" s="17"/>
      <c r="I654" s="17"/>
      <c r="J654" s="17"/>
      <c r="K654" s="35"/>
      <c r="L654" s="17"/>
      <c r="M654" s="17"/>
      <c r="N654" s="17"/>
      <c r="O654" s="17"/>
      <c r="P654" s="17"/>
      <c r="Q654" s="17"/>
      <c r="R654" s="17"/>
      <c r="S654" s="17"/>
      <c r="T654" s="17"/>
      <c r="U654" s="17"/>
      <c r="V654" s="17"/>
      <c r="W654" s="17"/>
      <c r="X654" s="17"/>
      <c r="Y654" s="17"/>
      <c r="Z654" s="17"/>
      <c r="AA654" s="17"/>
      <c r="AB654" s="17"/>
    </row>
    <row r="655" spans="1:28" ht="13.2">
      <c r="A655" s="17"/>
      <c r="B655" s="17"/>
      <c r="C655" s="17"/>
      <c r="D655" s="17"/>
      <c r="E655" s="17"/>
      <c r="F655" s="17"/>
      <c r="G655" s="17"/>
      <c r="H655" s="17"/>
      <c r="I655" s="17"/>
      <c r="J655" s="17"/>
      <c r="K655" s="35"/>
      <c r="L655" s="17"/>
      <c r="M655" s="17"/>
      <c r="N655" s="17"/>
      <c r="O655" s="17"/>
      <c r="P655" s="17"/>
      <c r="Q655" s="17"/>
      <c r="R655" s="17"/>
      <c r="S655" s="17"/>
      <c r="T655" s="17"/>
      <c r="U655" s="17"/>
      <c r="V655" s="17"/>
      <c r="W655" s="17"/>
      <c r="X655" s="17"/>
      <c r="Y655" s="17"/>
      <c r="Z655" s="17"/>
      <c r="AA655" s="17"/>
      <c r="AB655" s="17"/>
    </row>
    <row r="656" spans="1:28" ht="13.2">
      <c r="A656" s="17"/>
      <c r="B656" s="17"/>
      <c r="C656" s="17"/>
      <c r="D656" s="17"/>
      <c r="E656" s="17"/>
      <c r="F656" s="17"/>
      <c r="G656" s="17"/>
      <c r="H656" s="17"/>
      <c r="I656" s="17"/>
      <c r="J656" s="17"/>
      <c r="K656" s="35"/>
      <c r="L656" s="17"/>
      <c r="M656" s="17"/>
      <c r="N656" s="17"/>
      <c r="O656" s="17"/>
      <c r="P656" s="17"/>
      <c r="Q656" s="17"/>
      <c r="R656" s="17"/>
      <c r="S656" s="17"/>
      <c r="T656" s="17"/>
      <c r="U656" s="17"/>
      <c r="V656" s="17"/>
      <c r="W656" s="17"/>
      <c r="X656" s="17"/>
      <c r="Y656" s="17"/>
      <c r="Z656" s="17"/>
      <c r="AA656" s="17"/>
      <c r="AB656" s="17"/>
    </row>
    <row r="657" spans="1:28" ht="13.2">
      <c r="A657" s="17"/>
      <c r="B657" s="17"/>
      <c r="C657" s="17"/>
      <c r="D657" s="17"/>
      <c r="E657" s="17"/>
      <c r="F657" s="17"/>
      <c r="G657" s="17"/>
      <c r="H657" s="17"/>
      <c r="I657" s="17"/>
      <c r="J657" s="17"/>
      <c r="K657" s="35"/>
      <c r="L657" s="17"/>
      <c r="M657" s="17"/>
      <c r="N657" s="17"/>
      <c r="O657" s="17"/>
      <c r="P657" s="17"/>
      <c r="Q657" s="17"/>
      <c r="R657" s="17"/>
      <c r="S657" s="17"/>
      <c r="T657" s="17"/>
      <c r="U657" s="17"/>
      <c r="V657" s="17"/>
      <c r="W657" s="17"/>
      <c r="X657" s="17"/>
      <c r="Y657" s="17"/>
      <c r="Z657" s="17"/>
      <c r="AA657" s="17"/>
      <c r="AB657" s="17"/>
    </row>
    <row r="658" spans="1:28" ht="13.2">
      <c r="A658" s="17"/>
      <c r="B658" s="17"/>
      <c r="C658" s="17"/>
      <c r="D658" s="17"/>
      <c r="E658" s="17"/>
      <c r="F658" s="17"/>
      <c r="G658" s="17"/>
      <c r="H658" s="17"/>
      <c r="I658" s="17"/>
      <c r="J658" s="17"/>
      <c r="K658" s="35"/>
      <c r="L658" s="17"/>
      <c r="M658" s="17"/>
      <c r="N658" s="17"/>
      <c r="O658" s="17"/>
      <c r="P658" s="17"/>
      <c r="Q658" s="17"/>
      <c r="R658" s="17"/>
      <c r="S658" s="17"/>
      <c r="T658" s="17"/>
      <c r="U658" s="17"/>
      <c r="V658" s="17"/>
      <c r="W658" s="17"/>
      <c r="X658" s="17"/>
      <c r="Y658" s="17"/>
      <c r="Z658" s="17"/>
      <c r="AA658" s="17"/>
      <c r="AB658" s="17"/>
    </row>
    <row r="659" spans="1:28" ht="13.2">
      <c r="A659" s="17"/>
      <c r="B659" s="17"/>
      <c r="C659" s="17"/>
      <c r="D659" s="17"/>
      <c r="E659" s="17"/>
      <c r="F659" s="17"/>
      <c r="G659" s="17"/>
      <c r="H659" s="17"/>
      <c r="I659" s="17"/>
      <c r="J659" s="17"/>
      <c r="K659" s="35"/>
      <c r="L659" s="17"/>
      <c r="M659" s="17"/>
      <c r="N659" s="17"/>
      <c r="O659" s="17"/>
      <c r="P659" s="17"/>
      <c r="Q659" s="17"/>
      <c r="R659" s="17"/>
      <c r="S659" s="17"/>
      <c r="T659" s="17"/>
      <c r="U659" s="17"/>
      <c r="V659" s="17"/>
      <c r="W659" s="17"/>
      <c r="X659" s="17"/>
      <c r="Y659" s="17"/>
      <c r="Z659" s="17"/>
      <c r="AA659" s="17"/>
      <c r="AB659" s="17"/>
    </row>
    <row r="660" spans="1:28" ht="13.2">
      <c r="A660" s="17"/>
      <c r="B660" s="17"/>
      <c r="C660" s="17"/>
      <c r="D660" s="17"/>
      <c r="E660" s="17"/>
      <c r="F660" s="17"/>
      <c r="G660" s="17"/>
      <c r="H660" s="17"/>
      <c r="I660" s="17"/>
      <c r="J660" s="17"/>
      <c r="K660" s="35"/>
      <c r="L660" s="17"/>
      <c r="M660" s="17"/>
      <c r="N660" s="17"/>
      <c r="O660" s="17"/>
      <c r="P660" s="17"/>
      <c r="Q660" s="17"/>
      <c r="R660" s="17"/>
      <c r="S660" s="17"/>
      <c r="T660" s="17"/>
      <c r="U660" s="17"/>
      <c r="V660" s="17"/>
      <c r="W660" s="17"/>
      <c r="X660" s="17"/>
      <c r="Y660" s="17"/>
      <c r="Z660" s="17"/>
      <c r="AA660" s="17"/>
      <c r="AB660" s="17"/>
    </row>
    <row r="661" spans="1:28" ht="13.2">
      <c r="A661" s="17"/>
      <c r="B661" s="17"/>
      <c r="C661" s="17"/>
      <c r="D661" s="17"/>
      <c r="E661" s="17"/>
      <c r="F661" s="17"/>
      <c r="G661" s="17"/>
      <c r="H661" s="17"/>
      <c r="I661" s="17"/>
      <c r="J661" s="17"/>
      <c r="K661" s="35"/>
      <c r="L661" s="17"/>
      <c r="M661" s="17"/>
      <c r="N661" s="17"/>
      <c r="O661" s="17"/>
      <c r="P661" s="17"/>
      <c r="Q661" s="17"/>
      <c r="R661" s="17"/>
      <c r="S661" s="17"/>
      <c r="T661" s="17"/>
      <c r="U661" s="17"/>
      <c r="V661" s="17"/>
      <c r="W661" s="17"/>
      <c r="X661" s="17"/>
      <c r="Y661" s="17"/>
      <c r="Z661" s="17"/>
      <c r="AA661" s="17"/>
      <c r="AB661" s="17"/>
    </row>
    <row r="662" spans="1:28" ht="13.2">
      <c r="A662" s="17"/>
      <c r="B662" s="17"/>
      <c r="C662" s="17"/>
      <c r="D662" s="17"/>
      <c r="E662" s="17"/>
      <c r="F662" s="17"/>
      <c r="G662" s="17"/>
      <c r="H662" s="17"/>
      <c r="I662" s="17"/>
      <c r="J662" s="17"/>
      <c r="K662" s="35"/>
      <c r="L662" s="17"/>
      <c r="M662" s="17"/>
      <c r="N662" s="17"/>
      <c r="O662" s="17"/>
      <c r="P662" s="17"/>
      <c r="Q662" s="17"/>
      <c r="R662" s="17"/>
      <c r="S662" s="17"/>
      <c r="T662" s="17"/>
      <c r="U662" s="17"/>
      <c r="V662" s="17"/>
      <c r="W662" s="17"/>
      <c r="X662" s="17"/>
      <c r="Y662" s="17"/>
      <c r="Z662" s="17"/>
      <c r="AA662" s="17"/>
      <c r="AB662" s="17"/>
    </row>
    <row r="663" spans="1:28" ht="13.2">
      <c r="A663" s="17"/>
      <c r="B663" s="17"/>
      <c r="C663" s="17"/>
      <c r="D663" s="17"/>
      <c r="E663" s="17"/>
      <c r="F663" s="17"/>
      <c r="G663" s="17"/>
      <c r="H663" s="17"/>
      <c r="I663" s="17"/>
      <c r="J663" s="17"/>
      <c r="K663" s="35"/>
      <c r="L663" s="17"/>
      <c r="M663" s="17"/>
      <c r="N663" s="17"/>
      <c r="O663" s="17"/>
      <c r="P663" s="17"/>
      <c r="Q663" s="17"/>
      <c r="R663" s="17"/>
      <c r="S663" s="17"/>
      <c r="T663" s="17"/>
      <c r="U663" s="17"/>
      <c r="V663" s="17"/>
      <c r="W663" s="17"/>
      <c r="X663" s="17"/>
      <c r="Y663" s="17"/>
      <c r="Z663" s="17"/>
      <c r="AA663" s="17"/>
      <c r="AB663" s="17"/>
    </row>
    <row r="664" spans="1:28" ht="13.2">
      <c r="A664" s="17"/>
      <c r="B664" s="17"/>
      <c r="C664" s="17"/>
      <c r="D664" s="17"/>
      <c r="E664" s="17"/>
      <c r="F664" s="17"/>
      <c r="G664" s="17"/>
      <c r="H664" s="17"/>
      <c r="I664" s="17"/>
      <c r="J664" s="17"/>
      <c r="K664" s="35"/>
      <c r="L664" s="17"/>
      <c r="M664" s="17"/>
      <c r="N664" s="17"/>
      <c r="O664" s="17"/>
      <c r="P664" s="17"/>
      <c r="Q664" s="17"/>
      <c r="R664" s="17"/>
      <c r="S664" s="17"/>
      <c r="T664" s="17"/>
      <c r="U664" s="17"/>
      <c r="V664" s="17"/>
      <c r="W664" s="17"/>
      <c r="X664" s="17"/>
      <c r="Y664" s="17"/>
      <c r="Z664" s="17"/>
      <c r="AA664" s="17"/>
      <c r="AB664" s="17"/>
    </row>
    <row r="665" spans="1:28" ht="13.2">
      <c r="A665" s="17"/>
      <c r="B665" s="17"/>
      <c r="C665" s="17"/>
      <c r="D665" s="17"/>
      <c r="E665" s="17"/>
      <c r="F665" s="17"/>
      <c r="G665" s="17"/>
      <c r="H665" s="17"/>
      <c r="I665" s="17"/>
      <c r="J665" s="17"/>
      <c r="K665" s="35"/>
      <c r="L665" s="17"/>
      <c r="M665" s="17"/>
      <c r="N665" s="17"/>
      <c r="O665" s="17"/>
      <c r="P665" s="17"/>
      <c r="Q665" s="17"/>
      <c r="R665" s="17"/>
      <c r="S665" s="17"/>
      <c r="T665" s="17"/>
      <c r="U665" s="17"/>
      <c r="V665" s="17"/>
      <c r="W665" s="17"/>
      <c r="X665" s="17"/>
      <c r="Y665" s="17"/>
      <c r="Z665" s="17"/>
      <c r="AA665" s="17"/>
      <c r="AB665" s="17"/>
    </row>
    <row r="666" spans="1:28" ht="13.2">
      <c r="A666" s="17"/>
      <c r="B666" s="17"/>
      <c r="C666" s="17"/>
      <c r="D666" s="17"/>
      <c r="E666" s="17"/>
      <c r="F666" s="17"/>
      <c r="G666" s="17"/>
      <c r="H666" s="17"/>
      <c r="I666" s="17"/>
      <c r="J666" s="17"/>
      <c r="K666" s="35"/>
      <c r="L666" s="17"/>
      <c r="M666" s="17"/>
      <c r="N666" s="17"/>
      <c r="O666" s="17"/>
      <c r="P666" s="17"/>
      <c r="Q666" s="17"/>
      <c r="R666" s="17"/>
      <c r="S666" s="17"/>
      <c r="T666" s="17"/>
      <c r="U666" s="17"/>
      <c r="V666" s="17"/>
      <c r="W666" s="17"/>
      <c r="X666" s="17"/>
      <c r="Y666" s="17"/>
      <c r="Z666" s="17"/>
      <c r="AA666" s="17"/>
      <c r="AB666" s="17"/>
    </row>
    <row r="667" spans="1:28" ht="13.2">
      <c r="A667" s="17"/>
      <c r="B667" s="17"/>
      <c r="C667" s="17"/>
      <c r="D667" s="17"/>
      <c r="E667" s="17"/>
      <c r="F667" s="17"/>
      <c r="G667" s="17"/>
      <c r="H667" s="17"/>
      <c r="I667" s="17"/>
      <c r="J667" s="17"/>
      <c r="K667" s="35"/>
      <c r="L667" s="17"/>
      <c r="M667" s="17"/>
      <c r="N667" s="17"/>
      <c r="O667" s="17"/>
      <c r="P667" s="17"/>
      <c r="Q667" s="17"/>
      <c r="R667" s="17"/>
      <c r="S667" s="17"/>
      <c r="T667" s="17"/>
      <c r="U667" s="17"/>
      <c r="V667" s="17"/>
      <c r="W667" s="17"/>
      <c r="X667" s="17"/>
      <c r="Y667" s="17"/>
      <c r="Z667" s="17"/>
      <c r="AA667" s="17"/>
      <c r="AB667" s="17"/>
    </row>
    <row r="668" spans="1:28" ht="13.2">
      <c r="A668" s="17"/>
      <c r="B668" s="17"/>
      <c r="C668" s="17"/>
      <c r="D668" s="17"/>
      <c r="E668" s="17"/>
      <c r="F668" s="17"/>
      <c r="G668" s="17"/>
      <c r="H668" s="17"/>
      <c r="I668" s="17"/>
      <c r="J668" s="17"/>
      <c r="K668" s="35"/>
      <c r="L668" s="17"/>
      <c r="M668" s="17"/>
      <c r="N668" s="17"/>
      <c r="O668" s="17"/>
      <c r="P668" s="17"/>
      <c r="Q668" s="17"/>
      <c r="R668" s="17"/>
      <c r="S668" s="17"/>
      <c r="T668" s="17"/>
      <c r="U668" s="17"/>
      <c r="V668" s="17"/>
      <c r="W668" s="17"/>
      <c r="X668" s="17"/>
      <c r="Y668" s="17"/>
      <c r="Z668" s="17"/>
      <c r="AA668" s="17"/>
      <c r="AB668" s="17"/>
    </row>
    <row r="669" spans="1:28" ht="13.2">
      <c r="A669" s="17"/>
      <c r="B669" s="17"/>
      <c r="C669" s="17"/>
      <c r="D669" s="17"/>
      <c r="E669" s="17"/>
      <c r="F669" s="17"/>
      <c r="G669" s="17"/>
      <c r="H669" s="17"/>
      <c r="I669" s="17"/>
      <c r="J669" s="17"/>
      <c r="K669" s="35"/>
      <c r="L669" s="17"/>
      <c r="M669" s="17"/>
      <c r="N669" s="17"/>
      <c r="O669" s="17"/>
      <c r="P669" s="17"/>
      <c r="Q669" s="17"/>
      <c r="R669" s="17"/>
      <c r="S669" s="17"/>
      <c r="T669" s="17"/>
      <c r="U669" s="17"/>
      <c r="V669" s="17"/>
      <c r="W669" s="17"/>
      <c r="X669" s="17"/>
      <c r="Y669" s="17"/>
      <c r="Z669" s="17"/>
      <c r="AA669" s="17"/>
      <c r="AB669" s="17"/>
    </row>
    <row r="670" spans="1:28" ht="13.2">
      <c r="A670" s="17"/>
      <c r="B670" s="17"/>
      <c r="C670" s="17"/>
      <c r="D670" s="17"/>
      <c r="E670" s="17"/>
      <c r="F670" s="17"/>
      <c r="G670" s="17"/>
      <c r="H670" s="17"/>
      <c r="I670" s="17"/>
      <c r="J670" s="17"/>
      <c r="K670" s="35"/>
      <c r="L670" s="17"/>
      <c r="M670" s="17"/>
      <c r="N670" s="17"/>
      <c r="O670" s="17"/>
      <c r="P670" s="17"/>
      <c r="Q670" s="17"/>
      <c r="R670" s="17"/>
      <c r="S670" s="17"/>
      <c r="T670" s="17"/>
      <c r="U670" s="17"/>
      <c r="V670" s="17"/>
      <c r="W670" s="17"/>
      <c r="X670" s="17"/>
      <c r="Y670" s="17"/>
      <c r="Z670" s="17"/>
      <c r="AA670" s="17"/>
      <c r="AB670" s="17"/>
    </row>
    <row r="671" spans="1:28" ht="13.2">
      <c r="A671" s="17"/>
      <c r="B671" s="17"/>
      <c r="C671" s="17"/>
      <c r="D671" s="17"/>
      <c r="E671" s="17"/>
      <c r="F671" s="17"/>
      <c r="G671" s="17"/>
      <c r="H671" s="17"/>
      <c r="I671" s="17"/>
      <c r="J671" s="17"/>
      <c r="K671" s="35"/>
      <c r="L671" s="17"/>
      <c r="M671" s="17"/>
      <c r="N671" s="17"/>
      <c r="O671" s="17"/>
      <c r="P671" s="17"/>
      <c r="Q671" s="17"/>
      <c r="R671" s="17"/>
      <c r="S671" s="17"/>
      <c r="T671" s="17"/>
      <c r="U671" s="17"/>
      <c r="V671" s="17"/>
      <c r="W671" s="17"/>
      <c r="X671" s="17"/>
      <c r="Y671" s="17"/>
      <c r="Z671" s="17"/>
      <c r="AA671" s="17"/>
      <c r="AB671" s="17"/>
    </row>
    <row r="672" spans="1:28" ht="13.2">
      <c r="A672" s="17"/>
      <c r="B672" s="17"/>
      <c r="C672" s="17"/>
      <c r="D672" s="17"/>
      <c r="E672" s="17"/>
      <c r="F672" s="17"/>
      <c r="G672" s="17"/>
      <c r="H672" s="17"/>
      <c r="I672" s="17"/>
      <c r="J672" s="17"/>
      <c r="K672" s="35"/>
      <c r="L672" s="17"/>
      <c r="M672" s="17"/>
      <c r="N672" s="17"/>
      <c r="O672" s="17"/>
      <c r="P672" s="17"/>
      <c r="Q672" s="17"/>
      <c r="R672" s="17"/>
      <c r="S672" s="17"/>
      <c r="T672" s="17"/>
      <c r="U672" s="17"/>
      <c r="V672" s="17"/>
      <c r="W672" s="17"/>
      <c r="X672" s="17"/>
      <c r="Y672" s="17"/>
      <c r="Z672" s="17"/>
      <c r="AA672" s="17"/>
      <c r="AB672" s="17"/>
    </row>
    <row r="673" spans="1:28" ht="13.2">
      <c r="A673" s="17"/>
      <c r="B673" s="17"/>
      <c r="C673" s="17"/>
      <c r="D673" s="17"/>
      <c r="E673" s="17"/>
      <c r="F673" s="17"/>
      <c r="G673" s="17"/>
      <c r="H673" s="17"/>
      <c r="I673" s="17"/>
      <c r="J673" s="17"/>
      <c r="K673" s="35"/>
      <c r="L673" s="17"/>
      <c r="M673" s="17"/>
      <c r="N673" s="17"/>
      <c r="O673" s="17"/>
      <c r="P673" s="17"/>
      <c r="Q673" s="17"/>
      <c r="R673" s="17"/>
      <c r="S673" s="17"/>
      <c r="T673" s="17"/>
      <c r="U673" s="17"/>
      <c r="V673" s="17"/>
      <c r="W673" s="17"/>
      <c r="X673" s="17"/>
      <c r="Y673" s="17"/>
      <c r="Z673" s="17"/>
      <c r="AA673" s="17"/>
      <c r="AB673" s="17"/>
    </row>
    <row r="674" spans="1:28" ht="13.2">
      <c r="A674" s="17"/>
      <c r="B674" s="17"/>
      <c r="C674" s="17"/>
      <c r="D674" s="17"/>
      <c r="E674" s="17"/>
      <c r="F674" s="17"/>
      <c r="G674" s="17"/>
      <c r="H674" s="17"/>
      <c r="I674" s="17"/>
      <c r="J674" s="17"/>
      <c r="K674" s="35"/>
      <c r="L674" s="17"/>
      <c r="M674" s="17"/>
      <c r="N674" s="17"/>
      <c r="O674" s="17"/>
      <c r="P674" s="17"/>
      <c r="Q674" s="17"/>
      <c r="R674" s="17"/>
      <c r="S674" s="17"/>
      <c r="T674" s="17"/>
      <c r="U674" s="17"/>
      <c r="V674" s="17"/>
      <c r="W674" s="17"/>
      <c r="X674" s="17"/>
      <c r="Y674" s="17"/>
      <c r="Z674" s="17"/>
      <c r="AA674" s="17"/>
      <c r="AB674" s="17"/>
    </row>
    <row r="675" spans="1:28" ht="13.2">
      <c r="A675" s="17"/>
      <c r="B675" s="17"/>
      <c r="C675" s="17"/>
      <c r="D675" s="17"/>
      <c r="E675" s="17"/>
      <c r="F675" s="17"/>
      <c r="G675" s="17"/>
      <c r="H675" s="17"/>
      <c r="I675" s="17"/>
      <c r="J675" s="17"/>
      <c r="K675" s="35"/>
      <c r="L675" s="17"/>
      <c r="M675" s="17"/>
      <c r="N675" s="17"/>
      <c r="O675" s="17"/>
      <c r="P675" s="17"/>
      <c r="Q675" s="17"/>
      <c r="R675" s="17"/>
      <c r="S675" s="17"/>
      <c r="T675" s="17"/>
      <c r="U675" s="17"/>
      <c r="V675" s="17"/>
      <c r="W675" s="17"/>
      <c r="X675" s="17"/>
      <c r="Y675" s="17"/>
      <c r="Z675" s="17"/>
      <c r="AA675" s="17"/>
      <c r="AB675" s="17"/>
    </row>
    <row r="676" spans="1:28" ht="13.2">
      <c r="A676" s="17"/>
      <c r="B676" s="17"/>
      <c r="C676" s="17"/>
      <c r="D676" s="17"/>
      <c r="E676" s="17"/>
      <c r="F676" s="17"/>
      <c r="G676" s="17"/>
      <c r="H676" s="17"/>
      <c r="I676" s="17"/>
      <c r="J676" s="17"/>
      <c r="K676" s="35"/>
      <c r="L676" s="17"/>
      <c r="M676" s="17"/>
      <c r="N676" s="17"/>
      <c r="O676" s="17"/>
      <c r="P676" s="17"/>
      <c r="Q676" s="17"/>
      <c r="R676" s="17"/>
      <c r="S676" s="17"/>
      <c r="T676" s="17"/>
      <c r="U676" s="17"/>
      <c r="V676" s="17"/>
      <c r="W676" s="17"/>
      <c r="X676" s="17"/>
      <c r="Y676" s="17"/>
      <c r="Z676" s="17"/>
      <c r="AA676" s="17"/>
      <c r="AB676" s="17"/>
    </row>
    <row r="677" spans="1:28" ht="13.2">
      <c r="A677" s="17"/>
      <c r="B677" s="17"/>
      <c r="C677" s="17"/>
      <c r="D677" s="17"/>
      <c r="E677" s="17"/>
      <c r="F677" s="17"/>
      <c r="G677" s="17"/>
      <c r="H677" s="17"/>
      <c r="I677" s="17"/>
      <c r="J677" s="17"/>
      <c r="K677" s="35"/>
      <c r="L677" s="17"/>
      <c r="M677" s="17"/>
      <c r="N677" s="17"/>
      <c r="O677" s="17"/>
      <c r="P677" s="17"/>
      <c r="Q677" s="17"/>
      <c r="R677" s="17"/>
      <c r="S677" s="17"/>
      <c r="T677" s="17"/>
      <c r="U677" s="17"/>
      <c r="V677" s="17"/>
      <c r="W677" s="17"/>
      <c r="X677" s="17"/>
      <c r="Y677" s="17"/>
      <c r="Z677" s="17"/>
      <c r="AA677" s="17"/>
      <c r="AB677" s="17"/>
    </row>
    <row r="678" spans="1:28" ht="13.2">
      <c r="A678" s="17"/>
      <c r="B678" s="17"/>
      <c r="C678" s="17"/>
      <c r="D678" s="17"/>
      <c r="E678" s="17"/>
      <c r="F678" s="17"/>
      <c r="G678" s="17"/>
      <c r="H678" s="17"/>
      <c r="I678" s="17"/>
      <c r="J678" s="17"/>
      <c r="K678" s="35"/>
      <c r="L678" s="17"/>
      <c r="M678" s="17"/>
      <c r="N678" s="17"/>
      <c r="O678" s="17"/>
      <c r="P678" s="17"/>
      <c r="Q678" s="17"/>
      <c r="R678" s="17"/>
      <c r="S678" s="17"/>
      <c r="T678" s="17"/>
      <c r="U678" s="17"/>
      <c r="V678" s="17"/>
      <c r="W678" s="17"/>
      <c r="X678" s="17"/>
      <c r="Y678" s="17"/>
      <c r="Z678" s="17"/>
      <c r="AA678" s="17"/>
      <c r="AB678" s="17"/>
    </row>
    <row r="679" spans="1:28" ht="13.2">
      <c r="A679" s="17"/>
      <c r="B679" s="17"/>
      <c r="C679" s="17"/>
      <c r="D679" s="17"/>
      <c r="E679" s="17"/>
      <c r="F679" s="17"/>
      <c r="G679" s="17"/>
      <c r="H679" s="17"/>
      <c r="I679" s="17"/>
      <c r="J679" s="17"/>
      <c r="K679" s="35"/>
      <c r="L679" s="17"/>
      <c r="M679" s="17"/>
      <c r="N679" s="17"/>
      <c r="O679" s="17"/>
      <c r="P679" s="17"/>
      <c r="Q679" s="17"/>
      <c r="R679" s="17"/>
      <c r="S679" s="17"/>
      <c r="T679" s="17"/>
      <c r="U679" s="17"/>
      <c r="V679" s="17"/>
      <c r="W679" s="17"/>
      <c r="X679" s="17"/>
      <c r="Y679" s="17"/>
      <c r="Z679" s="17"/>
      <c r="AA679" s="17"/>
      <c r="AB679" s="17"/>
    </row>
    <row r="680" spans="1:28" ht="13.2">
      <c r="A680" s="17"/>
      <c r="B680" s="17"/>
      <c r="C680" s="17"/>
      <c r="D680" s="17"/>
      <c r="E680" s="17"/>
      <c r="F680" s="17"/>
      <c r="G680" s="17"/>
      <c r="H680" s="17"/>
      <c r="I680" s="17"/>
      <c r="J680" s="17"/>
      <c r="K680" s="35"/>
      <c r="L680" s="17"/>
      <c r="M680" s="17"/>
      <c r="N680" s="17"/>
      <c r="O680" s="17"/>
      <c r="P680" s="17"/>
      <c r="Q680" s="17"/>
      <c r="R680" s="17"/>
      <c r="S680" s="17"/>
      <c r="T680" s="17"/>
      <c r="U680" s="17"/>
      <c r="V680" s="17"/>
      <c r="W680" s="17"/>
      <c r="X680" s="17"/>
      <c r="Y680" s="17"/>
      <c r="Z680" s="17"/>
      <c r="AA680" s="17"/>
      <c r="AB680" s="17"/>
    </row>
    <row r="681" spans="1:28" ht="13.2">
      <c r="A681" s="17"/>
      <c r="B681" s="17"/>
      <c r="C681" s="17"/>
      <c r="D681" s="17"/>
      <c r="E681" s="17"/>
      <c r="F681" s="17"/>
      <c r="G681" s="17"/>
      <c r="H681" s="17"/>
      <c r="I681" s="17"/>
      <c r="J681" s="17"/>
      <c r="K681" s="35"/>
      <c r="L681" s="17"/>
      <c r="M681" s="17"/>
      <c r="N681" s="17"/>
      <c r="O681" s="17"/>
      <c r="P681" s="17"/>
      <c r="Q681" s="17"/>
      <c r="R681" s="17"/>
      <c r="S681" s="17"/>
      <c r="T681" s="17"/>
      <c r="U681" s="17"/>
      <c r="V681" s="17"/>
      <c r="W681" s="17"/>
      <c r="X681" s="17"/>
      <c r="Y681" s="17"/>
      <c r="Z681" s="17"/>
      <c r="AA681" s="17"/>
      <c r="AB681" s="17"/>
    </row>
    <row r="682" spans="1:28" ht="13.2">
      <c r="A682" s="17"/>
      <c r="B682" s="17"/>
      <c r="C682" s="17"/>
      <c r="D682" s="17"/>
      <c r="E682" s="17"/>
      <c r="F682" s="17"/>
      <c r="G682" s="17"/>
      <c r="H682" s="17"/>
      <c r="I682" s="17"/>
      <c r="J682" s="17"/>
      <c r="K682" s="35"/>
      <c r="L682" s="17"/>
      <c r="M682" s="17"/>
      <c r="N682" s="17"/>
      <c r="O682" s="17"/>
      <c r="P682" s="17"/>
      <c r="Q682" s="17"/>
      <c r="R682" s="17"/>
      <c r="S682" s="17"/>
      <c r="T682" s="17"/>
      <c r="U682" s="17"/>
      <c r="V682" s="17"/>
      <c r="W682" s="17"/>
      <c r="X682" s="17"/>
      <c r="Y682" s="17"/>
      <c r="Z682" s="17"/>
      <c r="AA682" s="17"/>
      <c r="AB682" s="17"/>
    </row>
    <row r="683" spans="1:28" ht="13.2">
      <c r="A683" s="17"/>
      <c r="B683" s="17"/>
      <c r="C683" s="17"/>
      <c r="D683" s="17"/>
      <c r="E683" s="17"/>
      <c r="F683" s="17"/>
      <c r="G683" s="17"/>
      <c r="H683" s="17"/>
      <c r="I683" s="17"/>
      <c r="J683" s="17"/>
      <c r="K683" s="35"/>
      <c r="L683" s="17"/>
      <c r="M683" s="17"/>
      <c r="N683" s="17"/>
      <c r="O683" s="17"/>
      <c r="P683" s="17"/>
      <c r="Q683" s="17"/>
      <c r="R683" s="17"/>
      <c r="S683" s="17"/>
      <c r="T683" s="17"/>
      <c r="U683" s="17"/>
      <c r="V683" s="17"/>
      <c r="W683" s="17"/>
      <c r="X683" s="17"/>
      <c r="Y683" s="17"/>
      <c r="Z683" s="17"/>
      <c r="AA683" s="17"/>
      <c r="AB683" s="17"/>
    </row>
    <row r="684" spans="1:28" ht="13.2">
      <c r="A684" s="17"/>
      <c r="B684" s="17"/>
      <c r="C684" s="17"/>
      <c r="D684" s="17"/>
      <c r="E684" s="17"/>
      <c r="F684" s="17"/>
      <c r="G684" s="17"/>
      <c r="H684" s="17"/>
      <c r="I684" s="17"/>
      <c r="J684" s="17"/>
      <c r="K684" s="35"/>
      <c r="L684" s="17"/>
      <c r="M684" s="17"/>
      <c r="N684" s="17"/>
      <c r="O684" s="17"/>
      <c r="P684" s="17"/>
      <c r="Q684" s="17"/>
      <c r="R684" s="17"/>
      <c r="S684" s="17"/>
      <c r="T684" s="17"/>
      <c r="U684" s="17"/>
      <c r="V684" s="17"/>
      <c r="W684" s="17"/>
      <c r="X684" s="17"/>
      <c r="Y684" s="17"/>
      <c r="Z684" s="17"/>
      <c r="AA684" s="17"/>
      <c r="AB684" s="17"/>
    </row>
    <row r="685" spans="1:28" ht="13.2">
      <c r="A685" s="17"/>
      <c r="B685" s="17"/>
      <c r="C685" s="17"/>
      <c r="D685" s="17"/>
      <c r="E685" s="17"/>
      <c r="F685" s="17"/>
      <c r="G685" s="17"/>
      <c r="H685" s="17"/>
      <c r="I685" s="17"/>
      <c r="J685" s="17"/>
      <c r="K685" s="35"/>
      <c r="L685" s="17"/>
      <c r="M685" s="17"/>
      <c r="N685" s="17"/>
      <c r="O685" s="17"/>
      <c r="P685" s="17"/>
      <c r="Q685" s="17"/>
      <c r="R685" s="17"/>
      <c r="S685" s="17"/>
      <c r="T685" s="17"/>
      <c r="U685" s="17"/>
      <c r="V685" s="17"/>
      <c r="W685" s="17"/>
      <c r="X685" s="17"/>
      <c r="Y685" s="17"/>
      <c r="Z685" s="17"/>
      <c r="AA685" s="17"/>
      <c r="AB685" s="17"/>
    </row>
    <row r="686" spans="1:28" ht="13.2">
      <c r="A686" s="17"/>
      <c r="B686" s="17"/>
      <c r="C686" s="17"/>
      <c r="D686" s="17"/>
      <c r="E686" s="17"/>
      <c r="F686" s="17"/>
      <c r="G686" s="17"/>
      <c r="H686" s="17"/>
      <c r="I686" s="17"/>
      <c r="J686" s="17"/>
      <c r="K686" s="35"/>
      <c r="L686" s="17"/>
      <c r="M686" s="17"/>
      <c r="N686" s="17"/>
      <c r="O686" s="17"/>
      <c r="P686" s="17"/>
      <c r="Q686" s="17"/>
      <c r="R686" s="17"/>
      <c r="S686" s="17"/>
      <c r="T686" s="17"/>
      <c r="U686" s="17"/>
      <c r="V686" s="17"/>
      <c r="W686" s="17"/>
      <c r="X686" s="17"/>
      <c r="Y686" s="17"/>
      <c r="Z686" s="17"/>
      <c r="AA686" s="17"/>
      <c r="AB686" s="17"/>
    </row>
    <row r="687" spans="1:28" ht="13.2">
      <c r="A687" s="17"/>
      <c r="B687" s="17"/>
      <c r="C687" s="17"/>
      <c r="D687" s="17"/>
      <c r="E687" s="17"/>
      <c r="F687" s="17"/>
      <c r="G687" s="17"/>
      <c r="H687" s="17"/>
      <c r="I687" s="17"/>
      <c r="J687" s="17"/>
      <c r="K687" s="35"/>
      <c r="L687" s="17"/>
      <c r="M687" s="17"/>
      <c r="N687" s="17"/>
      <c r="O687" s="17"/>
      <c r="P687" s="17"/>
      <c r="Q687" s="17"/>
      <c r="R687" s="17"/>
      <c r="S687" s="17"/>
      <c r="T687" s="17"/>
      <c r="U687" s="17"/>
      <c r="V687" s="17"/>
      <c r="W687" s="17"/>
      <c r="X687" s="17"/>
      <c r="Y687" s="17"/>
      <c r="Z687" s="17"/>
      <c r="AA687" s="17"/>
      <c r="AB687" s="17"/>
    </row>
    <row r="688" spans="1:28" ht="13.2">
      <c r="A688" s="17"/>
      <c r="B688" s="17"/>
      <c r="C688" s="17"/>
      <c r="D688" s="17"/>
      <c r="E688" s="17"/>
      <c r="F688" s="17"/>
      <c r="G688" s="17"/>
      <c r="H688" s="17"/>
      <c r="I688" s="17"/>
      <c r="J688" s="17"/>
      <c r="K688" s="35"/>
      <c r="L688" s="17"/>
      <c r="M688" s="17"/>
      <c r="N688" s="17"/>
      <c r="O688" s="17"/>
      <c r="P688" s="17"/>
      <c r="Q688" s="17"/>
      <c r="R688" s="17"/>
      <c r="S688" s="17"/>
      <c r="T688" s="17"/>
      <c r="U688" s="17"/>
      <c r="V688" s="17"/>
      <c r="W688" s="17"/>
      <c r="X688" s="17"/>
      <c r="Y688" s="17"/>
      <c r="Z688" s="17"/>
      <c r="AA688" s="17"/>
      <c r="AB688" s="17"/>
    </row>
    <row r="689" spans="1:28" ht="13.2">
      <c r="A689" s="17"/>
      <c r="B689" s="17"/>
      <c r="C689" s="17"/>
      <c r="D689" s="17"/>
      <c r="E689" s="17"/>
      <c r="F689" s="17"/>
      <c r="G689" s="17"/>
      <c r="H689" s="17"/>
      <c r="I689" s="17"/>
      <c r="J689" s="17"/>
      <c r="K689" s="35"/>
      <c r="L689" s="17"/>
      <c r="M689" s="17"/>
      <c r="N689" s="17"/>
      <c r="O689" s="17"/>
      <c r="P689" s="17"/>
      <c r="Q689" s="17"/>
      <c r="R689" s="17"/>
      <c r="S689" s="17"/>
      <c r="T689" s="17"/>
      <c r="U689" s="17"/>
      <c r="V689" s="17"/>
      <c r="W689" s="17"/>
      <c r="X689" s="17"/>
      <c r="Y689" s="17"/>
      <c r="Z689" s="17"/>
      <c r="AA689" s="17"/>
      <c r="AB689" s="17"/>
    </row>
    <row r="690" spans="1:28" ht="13.2">
      <c r="A690" s="17"/>
      <c r="B690" s="17"/>
      <c r="C690" s="17"/>
      <c r="D690" s="17"/>
      <c r="E690" s="17"/>
      <c r="F690" s="17"/>
      <c r="G690" s="17"/>
      <c r="H690" s="17"/>
      <c r="I690" s="17"/>
      <c r="J690" s="17"/>
      <c r="K690" s="35"/>
      <c r="L690" s="17"/>
      <c r="M690" s="17"/>
      <c r="N690" s="17"/>
      <c r="O690" s="17"/>
      <c r="P690" s="17"/>
      <c r="Q690" s="17"/>
      <c r="R690" s="17"/>
      <c r="S690" s="17"/>
      <c r="T690" s="17"/>
      <c r="U690" s="17"/>
      <c r="V690" s="17"/>
      <c r="W690" s="17"/>
      <c r="X690" s="17"/>
      <c r="Y690" s="17"/>
      <c r="Z690" s="17"/>
      <c r="AA690" s="17"/>
      <c r="AB690" s="17"/>
    </row>
    <row r="691" spans="1:28" ht="13.2">
      <c r="A691" s="17"/>
      <c r="B691" s="17"/>
      <c r="C691" s="17"/>
      <c r="D691" s="17"/>
      <c r="E691" s="17"/>
      <c r="F691" s="17"/>
      <c r="G691" s="17"/>
      <c r="H691" s="17"/>
      <c r="I691" s="17"/>
      <c r="J691" s="17"/>
      <c r="K691" s="35"/>
      <c r="L691" s="17"/>
      <c r="M691" s="17"/>
      <c r="N691" s="17"/>
      <c r="O691" s="17"/>
      <c r="P691" s="17"/>
      <c r="Q691" s="17"/>
      <c r="R691" s="17"/>
      <c r="S691" s="17"/>
      <c r="T691" s="17"/>
      <c r="U691" s="17"/>
      <c r="V691" s="17"/>
      <c r="W691" s="17"/>
      <c r="X691" s="17"/>
      <c r="Y691" s="17"/>
      <c r="Z691" s="17"/>
      <c r="AA691" s="17"/>
      <c r="AB691" s="17"/>
    </row>
    <row r="692" spans="1:28" ht="13.2">
      <c r="A692" s="17"/>
      <c r="B692" s="17"/>
      <c r="C692" s="17"/>
      <c r="D692" s="17"/>
      <c r="E692" s="17"/>
      <c r="F692" s="17"/>
      <c r="G692" s="17"/>
      <c r="H692" s="17"/>
      <c r="I692" s="17"/>
      <c r="J692" s="17"/>
      <c r="K692" s="35"/>
      <c r="L692" s="17"/>
      <c r="M692" s="17"/>
      <c r="N692" s="17"/>
      <c r="O692" s="17"/>
      <c r="P692" s="17"/>
      <c r="Q692" s="17"/>
      <c r="R692" s="17"/>
      <c r="S692" s="17"/>
      <c r="T692" s="17"/>
      <c r="U692" s="17"/>
      <c r="V692" s="17"/>
      <c r="W692" s="17"/>
      <c r="X692" s="17"/>
      <c r="Y692" s="17"/>
      <c r="Z692" s="17"/>
      <c r="AA692" s="17"/>
      <c r="AB692" s="17"/>
    </row>
    <row r="693" spans="1:28" ht="13.2">
      <c r="A693" s="17"/>
      <c r="B693" s="17"/>
      <c r="C693" s="17"/>
      <c r="D693" s="17"/>
      <c r="E693" s="17"/>
      <c r="F693" s="17"/>
      <c r="G693" s="17"/>
      <c r="H693" s="17"/>
      <c r="I693" s="17"/>
      <c r="J693" s="17"/>
      <c r="K693" s="35"/>
      <c r="L693" s="17"/>
      <c r="M693" s="17"/>
      <c r="N693" s="17"/>
      <c r="O693" s="17"/>
      <c r="P693" s="17"/>
      <c r="Q693" s="17"/>
      <c r="R693" s="17"/>
      <c r="S693" s="17"/>
      <c r="T693" s="17"/>
      <c r="U693" s="17"/>
      <c r="V693" s="17"/>
      <c r="W693" s="17"/>
      <c r="X693" s="17"/>
      <c r="Y693" s="17"/>
      <c r="Z693" s="17"/>
      <c r="AA693" s="17"/>
      <c r="AB693" s="17"/>
    </row>
    <row r="694" spans="1:28" ht="13.2">
      <c r="A694" s="17"/>
      <c r="B694" s="17"/>
      <c r="C694" s="17"/>
      <c r="D694" s="17"/>
      <c r="E694" s="17"/>
      <c r="F694" s="17"/>
      <c r="G694" s="17"/>
      <c r="H694" s="17"/>
      <c r="I694" s="17"/>
      <c r="J694" s="17"/>
      <c r="K694" s="35"/>
      <c r="L694" s="17"/>
      <c r="M694" s="17"/>
      <c r="N694" s="17"/>
      <c r="O694" s="17"/>
      <c r="P694" s="17"/>
      <c r="Q694" s="17"/>
      <c r="R694" s="17"/>
      <c r="S694" s="17"/>
      <c r="T694" s="17"/>
      <c r="U694" s="17"/>
      <c r="V694" s="17"/>
      <c r="W694" s="17"/>
      <c r="X694" s="17"/>
      <c r="Y694" s="17"/>
      <c r="Z694" s="17"/>
      <c r="AA694" s="17"/>
      <c r="AB694" s="17"/>
    </row>
    <row r="695" spans="1:28" ht="13.2">
      <c r="A695" s="17"/>
      <c r="B695" s="17"/>
      <c r="C695" s="17"/>
      <c r="D695" s="17"/>
      <c r="E695" s="17"/>
      <c r="F695" s="17"/>
      <c r="G695" s="17"/>
      <c r="H695" s="17"/>
      <c r="I695" s="17"/>
      <c r="J695" s="17"/>
      <c r="K695" s="35"/>
      <c r="L695" s="17"/>
      <c r="M695" s="17"/>
      <c r="N695" s="17"/>
      <c r="O695" s="17"/>
      <c r="P695" s="17"/>
      <c r="Q695" s="17"/>
      <c r="R695" s="17"/>
      <c r="S695" s="17"/>
      <c r="T695" s="17"/>
      <c r="U695" s="17"/>
      <c r="V695" s="17"/>
      <c r="W695" s="17"/>
      <c r="X695" s="17"/>
      <c r="Y695" s="17"/>
      <c r="Z695" s="17"/>
      <c r="AA695" s="17"/>
      <c r="AB695" s="17"/>
    </row>
    <row r="696" spans="1:28" ht="13.2">
      <c r="A696" s="17"/>
      <c r="B696" s="17"/>
      <c r="C696" s="17"/>
      <c r="D696" s="17"/>
      <c r="E696" s="17"/>
      <c r="F696" s="17"/>
      <c r="G696" s="17"/>
      <c r="H696" s="17"/>
      <c r="I696" s="17"/>
      <c r="J696" s="17"/>
      <c r="K696" s="35"/>
      <c r="L696" s="17"/>
      <c r="M696" s="17"/>
      <c r="N696" s="17"/>
      <c r="O696" s="17"/>
      <c r="P696" s="17"/>
      <c r="Q696" s="17"/>
      <c r="R696" s="17"/>
      <c r="S696" s="17"/>
      <c r="T696" s="17"/>
      <c r="U696" s="17"/>
      <c r="V696" s="17"/>
      <c r="W696" s="17"/>
      <c r="X696" s="17"/>
      <c r="Y696" s="17"/>
      <c r="Z696" s="17"/>
      <c r="AA696" s="17"/>
      <c r="AB696" s="17"/>
    </row>
    <row r="697" spans="1:28" ht="13.2">
      <c r="A697" s="17"/>
      <c r="B697" s="17"/>
      <c r="C697" s="17"/>
      <c r="D697" s="17"/>
      <c r="E697" s="17"/>
      <c r="F697" s="17"/>
      <c r="G697" s="17"/>
      <c r="H697" s="17"/>
      <c r="I697" s="17"/>
      <c r="J697" s="17"/>
      <c r="K697" s="35"/>
      <c r="L697" s="17"/>
      <c r="M697" s="17"/>
      <c r="N697" s="17"/>
      <c r="O697" s="17"/>
      <c r="P697" s="17"/>
      <c r="Q697" s="17"/>
      <c r="R697" s="17"/>
      <c r="S697" s="17"/>
      <c r="T697" s="17"/>
      <c r="U697" s="17"/>
      <c r="V697" s="17"/>
      <c r="W697" s="17"/>
      <c r="X697" s="17"/>
      <c r="Y697" s="17"/>
      <c r="Z697" s="17"/>
      <c r="AA697" s="17"/>
      <c r="AB697" s="17"/>
    </row>
    <row r="698" spans="1:28" ht="13.2">
      <c r="A698" s="17"/>
      <c r="B698" s="17"/>
      <c r="C698" s="17"/>
      <c r="D698" s="17"/>
      <c r="E698" s="17"/>
      <c r="F698" s="17"/>
      <c r="G698" s="17"/>
      <c r="H698" s="17"/>
      <c r="I698" s="17"/>
      <c r="J698" s="17"/>
      <c r="K698" s="35"/>
      <c r="L698" s="17"/>
      <c r="M698" s="17"/>
      <c r="N698" s="17"/>
      <c r="O698" s="17"/>
      <c r="P698" s="17"/>
      <c r="Q698" s="17"/>
      <c r="R698" s="17"/>
      <c r="S698" s="17"/>
      <c r="T698" s="17"/>
      <c r="U698" s="17"/>
      <c r="V698" s="17"/>
      <c r="W698" s="17"/>
      <c r="X698" s="17"/>
      <c r="Y698" s="17"/>
      <c r="Z698" s="17"/>
      <c r="AA698" s="17"/>
      <c r="AB698" s="17"/>
    </row>
    <row r="699" spans="1:28" ht="13.2">
      <c r="A699" s="17"/>
      <c r="B699" s="17"/>
      <c r="C699" s="17"/>
      <c r="D699" s="17"/>
      <c r="E699" s="17"/>
      <c r="F699" s="17"/>
      <c r="G699" s="17"/>
      <c r="H699" s="17"/>
      <c r="I699" s="17"/>
      <c r="J699" s="17"/>
      <c r="K699" s="35"/>
      <c r="L699" s="17"/>
      <c r="M699" s="17"/>
      <c r="N699" s="17"/>
      <c r="O699" s="17"/>
      <c r="P699" s="17"/>
      <c r="Q699" s="17"/>
      <c r="R699" s="17"/>
      <c r="S699" s="17"/>
      <c r="T699" s="17"/>
      <c r="U699" s="17"/>
      <c r="V699" s="17"/>
      <c r="W699" s="17"/>
      <c r="X699" s="17"/>
      <c r="Y699" s="17"/>
      <c r="Z699" s="17"/>
      <c r="AA699" s="17"/>
      <c r="AB699" s="17"/>
    </row>
    <row r="700" spans="1:28" ht="13.2">
      <c r="A700" s="17"/>
      <c r="B700" s="17"/>
      <c r="C700" s="17"/>
      <c r="D700" s="17"/>
      <c r="E700" s="17"/>
      <c r="F700" s="17"/>
      <c r="G700" s="17"/>
      <c r="H700" s="17"/>
      <c r="I700" s="17"/>
      <c r="J700" s="17"/>
      <c r="K700" s="35"/>
      <c r="L700" s="17"/>
      <c r="M700" s="17"/>
      <c r="N700" s="17"/>
      <c r="O700" s="17"/>
      <c r="P700" s="17"/>
      <c r="Q700" s="17"/>
      <c r="R700" s="17"/>
      <c r="S700" s="17"/>
      <c r="T700" s="17"/>
      <c r="U700" s="17"/>
      <c r="V700" s="17"/>
      <c r="W700" s="17"/>
      <c r="X700" s="17"/>
      <c r="Y700" s="17"/>
      <c r="Z700" s="17"/>
      <c r="AA700" s="17"/>
      <c r="AB700" s="17"/>
    </row>
    <row r="701" spans="1:28" ht="13.2">
      <c r="A701" s="17"/>
      <c r="B701" s="17"/>
      <c r="C701" s="17"/>
      <c r="D701" s="17"/>
      <c r="E701" s="17"/>
      <c r="F701" s="17"/>
      <c r="G701" s="17"/>
      <c r="H701" s="17"/>
      <c r="I701" s="17"/>
      <c r="J701" s="17"/>
      <c r="K701" s="35"/>
      <c r="L701" s="17"/>
      <c r="M701" s="17"/>
      <c r="N701" s="17"/>
      <c r="O701" s="17"/>
      <c r="P701" s="17"/>
      <c r="Q701" s="17"/>
      <c r="R701" s="17"/>
      <c r="S701" s="17"/>
      <c r="T701" s="17"/>
      <c r="U701" s="17"/>
      <c r="V701" s="17"/>
      <c r="W701" s="17"/>
      <c r="X701" s="17"/>
      <c r="Y701" s="17"/>
      <c r="Z701" s="17"/>
      <c r="AA701" s="17"/>
      <c r="AB701" s="17"/>
    </row>
    <row r="702" spans="1:28" ht="13.2">
      <c r="A702" s="17"/>
      <c r="B702" s="17"/>
      <c r="C702" s="17"/>
      <c r="D702" s="17"/>
      <c r="E702" s="17"/>
      <c r="F702" s="17"/>
      <c r="G702" s="17"/>
      <c r="H702" s="17"/>
      <c r="I702" s="17"/>
      <c r="J702" s="17"/>
      <c r="K702" s="35"/>
      <c r="L702" s="17"/>
      <c r="M702" s="17"/>
      <c r="N702" s="17"/>
      <c r="O702" s="17"/>
      <c r="P702" s="17"/>
      <c r="Q702" s="17"/>
      <c r="R702" s="17"/>
      <c r="S702" s="17"/>
      <c r="T702" s="17"/>
      <c r="U702" s="17"/>
      <c r="V702" s="17"/>
      <c r="W702" s="17"/>
      <c r="X702" s="17"/>
      <c r="Y702" s="17"/>
      <c r="Z702" s="17"/>
      <c r="AA702" s="17"/>
      <c r="AB702" s="17"/>
    </row>
    <row r="703" spans="1:28" ht="13.2">
      <c r="A703" s="17"/>
      <c r="B703" s="17"/>
      <c r="C703" s="17"/>
      <c r="D703" s="17"/>
      <c r="E703" s="17"/>
      <c r="F703" s="17"/>
      <c r="G703" s="17"/>
      <c r="H703" s="17"/>
      <c r="I703" s="17"/>
      <c r="J703" s="17"/>
      <c r="K703" s="35"/>
      <c r="L703" s="17"/>
      <c r="M703" s="17"/>
      <c r="N703" s="17"/>
      <c r="O703" s="17"/>
      <c r="P703" s="17"/>
      <c r="Q703" s="17"/>
      <c r="R703" s="17"/>
      <c r="S703" s="17"/>
      <c r="T703" s="17"/>
      <c r="U703" s="17"/>
      <c r="V703" s="17"/>
      <c r="W703" s="17"/>
      <c r="X703" s="17"/>
      <c r="Y703" s="17"/>
      <c r="Z703" s="17"/>
      <c r="AA703" s="17"/>
      <c r="AB703" s="17"/>
    </row>
    <row r="704" spans="1:28" ht="13.2">
      <c r="A704" s="17"/>
      <c r="B704" s="17"/>
      <c r="C704" s="17"/>
      <c r="D704" s="17"/>
      <c r="E704" s="17"/>
      <c r="F704" s="17"/>
      <c r="G704" s="17"/>
      <c r="H704" s="17"/>
      <c r="I704" s="17"/>
      <c r="J704" s="17"/>
      <c r="K704" s="35"/>
      <c r="L704" s="17"/>
      <c r="M704" s="17"/>
      <c r="N704" s="17"/>
      <c r="O704" s="17"/>
      <c r="P704" s="17"/>
      <c r="Q704" s="17"/>
      <c r="R704" s="17"/>
      <c r="S704" s="17"/>
      <c r="T704" s="17"/>
      <c r="U704" s="17"/>
      <c r="V704" s="17"/>
      <c r="W704" s="17"/>
      <c r="X704" s="17"/>
      <c r="Y704" s="17"/>
      <c r="Z704" s="17"/>
      <c r="AA704" s="17"/>
      <c r="AB704" s="17"/>
    </row>
    <row r="705" spans="1:28" ht="13.2">
      <c r="A705" s="17"/>
      <c r="B705" s="17"/>
      <c r="C705" s="17"/>
      <c r="D705" s="17"/>
      <c r="E705" s="17"/>
      <c r="F705" s="17"/>
      <c r="G705" s="17"/>
      <c r="H705" s="17"/>
      <c r="I705" s="17"/>
      <c r="J705" s="17"/>
      <c r="K705" s="35"/>
      <c r="L705" s="17"/>
      <c r="M705" s="17"/>
      <c r="N705" s="17"/>
      <c r="O705" s="17"/>
      <c r="P705" s="17"/>
      <c r="Q705" s="17"/>
      <c r="R705" s="17"/>
      <c r="S705" s="17"/>
      <c r="T705" s="17"/>
      <c r="U705" s="17"/>
      <c r="V705" s="17"/>
      <c r="W705" s="17"/>
      <c r="X705" s="17"/>
      <c r="Y705" s="17"/>
      <c r="Z705" s="17"/>
      <c r="AA705" s="17"/>
      <c r="AB705" s="17"/>
    </row>
    <row r="706" spans="1:28" ht="13.2">
      <c r="A706" s="17"/>
      <c r="B706" s="17"/>
      <c r="C706" s="17"/>
      <c r="D706" s="17"/>
      <c r="E706" s="17"/>
      <c r="F706" s="17"/>
      <c r="G706" s="17"/>
      <c r="H706" s="17"/>
      <c r="I706" s="17"/>
      <c r="J706" s="17"/>
      <c r="K706" s="35"/>
      <c r="L706" s="17"/>
      <c r="M706" s="17"/>
      <c r="N706" s="17"/>
      <c r="O706" s="17"/>
      <c r="P706" s="17"/>
      <c r="Q706" s="17"/>
      <c r="R706" s="17"/>
      <c r="S706" s="17"/>
      <c r="T706" s="17"/>
      <c r="U706" s="17"/>
      <c r="V706" s="17"/>
      <c r="W706" s="17"/>
      <c r="X706" s="17"/>
      <c r="Y706" s="17"/>
      <c r="Z706" s="17"/>
      <c r="AA706" s="17"/>
      <c r="AB706" s="17"/>
    </row>
    <row r="707" spans="1:28" ht="13.2">
      <c r="A707" s="17"/>
      <c r="B707" s="17"/>
      <c r="C707" s="17"/>
      <c r="D707" s="17"/>
      <c r="E707" s="17"/>
      <c r="F707" s="17"/>
      <c r="G707" s="17"/>
      <c r="H707" s="17"/>
      <c r="I707" s="17"/>
      <c r="J707" s="17"/>
      <c r="K707" s="35"/>
      <c r="L707" s="17"/>
      <c r="M707" s="17"/>
      <c r="N707" s="17"/>
      <c r="O707" s="17"/>
      <c r="P707" s="17"/>
      <c r="Q707" s="17"/>
      <c r="R707" s="17"/>
      <c r="S707" s="17"/>
      <c r="T707" s="17"/>
      <c r="U707" s="17"/>
      <c r="V707" s="17"/>
      <c r="W707" s="17"/>
      <c r="X707" s="17"/>
      <c r="Y707" s="17"/>
      <c r="Z707" s="17"/>
      <c r="AA707" s="17"/>
      <c r="AB707" s="17"/>
    </row>
    <row r="708" spans="1:28" ht="13.2">
      <c r="A708" s="17"/>
      <c r="B708" s="17"/>
      <c r="C708" s="17"/>
      <c r="D708" s="17"/>
      <c r="E708" s="17"/>
      <c r="F708" s="17"/>
      <c r="G708" s="17"/>
      <c r="H708" s="17"/>
      <c r="I708" s="17"/>
      <c r="J708" s="17"/>
      <c r="K708" s="35"/>
      <c r="L708" s="17"/>
      <c r="M708" s="17"/>
      <c r="N708" s="17"/>
      <c r="O708" s="17"/>
      <c r="P708" s="17"/>
      <c r="Q708" s="17"/>
      <c r="R708" s="17"/>
      <c r="S708" s="17"/>
      <c r="T708" s="17"/>
      <c r="U708" s="17"/>
      <c r="V708" s="17"/>
      <c r="W708" s="17"/>
      <c r="X708" s="17"/>
      <c r="Y708" s="17"/>
      <c r="Z708" s="17"/>
      <c r="AA708" s="17"/>
      <c r="AB708" s="17"/>
    </row>
    <row r="709" spans="1:28" ht="13.2">
      <c r="A709" s="17"/>
      <c r="B709" s="17"/>
      <c r="C709" s="17"/>
      <c r="D709" s="17"/>
      <c r="E709" s="17"/>
      <c r="F709" s="17"/>
      <c r="G709" s="17"/>
      <c r="H709" s="17"/>
      <c r="I709" s="17"/>
      <c r="J709" s="17"/>
      <c r="K709" s="35"/>
      <c r="L709" s="17"/>
      <c r="M709" s="17"/>
      <c r="N709" s="17"/>
      <c r="O709" s="17"/>
      <c r="P709" s="17"/>
      <c r="Q709" s="17"/>
      <c r="R709" s="17"/>
      <c r="S709" s="17"/>
      <c r="T709" s="17"/>
      <c r="U709" s="17"/>
      <c r="V709" s="17"/>
      <c r="W709" s="17"/>
      <c r="X709" s="17"/>
      <c r="Y709" s="17"/>
      <c r="Z709" s="17"/>
      <c r="AA709" s="17"/>
      <c r="AB709" s="17"/>
    </row>
    <row r="710" spans="1:28" ht="13.2">
      <c r="A710" s="17"/>
      <c r="B710" s="17"/>
      <c r="C710" s="17"/>
      <c r="D710" s="17"/>
      <c r="E710" s="17"/>
      <c r="F710" s="17"/>
      <c r="G710" s="17"/>
      <c r="H710" s="17"/>
      <c r="I710" s="17"/>
      <c r="J710" s="17"/>
      <c r="K710" s="35"/>
      <c r="L710" s="17"/>
      <c r="M710" s="17"/>
      <c r="N710" s="17"/>
      <c r="O710" s="17"/>
      <c r="P710" s="17"/>
      <c r="Q710" s="17"/>
      <c r="R710" s="17"/>
      <c r="S710" s="17"/>
      <c r="T710" s="17"/>
      <c r="U710" s="17"/>
      <c r="V710" s="17"/>
      <c r="W710" s="17"/>
      <c r="X710" s="17"/>
      <c r="Y710" s="17"/>
      <c r="Z710" s="17"/>
      <c r="AA710" s="17"/>
      <c r="AB710" s="17"/>
    </row>
    <row r="711" spans="1:28" ht="13.2">
      <c r="A711" s="17"/>
      <c r="B711" s="17"/>
      <c r="C711" s="17"/>
      <c r="D711" s="17"/>
      <c r="E711" s="17"/>
      <c r="F711" s="17"/>
      <c r="G711" s="17"/>
      <c r="H711" s="17"/>
      <c r="I711" s="17"/>
      <c r="J711" s="17"/>
      <c r="K711" s="35"/>
      <c r="L711" s="17"/>
      <c r="M711" s="17"/>
      <c r="N711" s="17"/>
      <c r="O711" s="17"/>
      <c r="P711" s="17"/>
      <c r="Q711" s="17"/>
      <c r="R711" s="17"/>
      <c r="S711" s="17"/>
      <c r="T711" s="17"/>
      <c r="U711" s="17"/>
      <c r="V711" s="17"/>
      <c r="W711" s="17"/>
      <c r="X711" s="17"/>
      <c r="Y711" s="17"/>
      <c r="Z711" s="17"/>
      <c r="AA711" s="17"/>
      <c r="AB711" s="17"/>
    </row>
    <row r="712" spans="1:28" ht="13.2">
      <c r="A712" s="17"/>
      <c r="B712" s="17"/>
      <c r="C712" s="17"/>
      <c r="D712" s="17"/>
      <c r="E712" s="17"/>
      <c r="F712" s="17"/>
      <c r="G712" s="17"/>
      <c r="H712" s="17"/>
      <c r="I712" s="17"/>
      <c r="J712" s="17"/>
      <c r="K712" s="35"/>
      <c r="L712" s="17"/>
      <c r="M712" s="17"/>
      <c r="N712" s="17"/>
      <c r="O712" s="17"/>
      <c r="P712" s="17"/>
      <c r="Q712" s="17"/>
      <c r="R712" s="17"/>
      <c r="S712" s="17"/>
      <c r="T712" s="17"/>
      <c r="U712" s="17"/>
      <c r="V712" s="17"/>
      <c r="W712" s="17"/>
      <c r="X712" s="17"/>
      <c r="Y712" s="17"/>
      <c r="Z712" s="17"/>
      <c r="AA712" s="17"/>
      <c r="AB712" s="17"/>
    </row>
    <row r="713" spans="1:28" ht="13.2">
      <c r="A713" s="17"/>
      <c r="B713" s="17"/>
      <c r="C713" s="17"/>
      <c r="D713" s="17"/>
      <c r="E713" s="17"/>
      <c r="F713" s="17"/>
      <c r="G713" s="17"/>
      <c r="H713" s="17"/>
      <c r="I713" s="17"/>
      <c r="J713" s="17"/>
      <c r="K713" s="35"/>
      <c r="L713" s="17"/>
      <c r="M713" s="17"/>
      <c r="N713" s="17"/>
      <c r="O713" s="17"/>
      <c r="P713" s="17"/>
      <c r="Q713" s="17"/>
      <c r="R713" s="17"/>
      <c r="S713" s="17"/>
      <c r="T713" s="17"/>
      <c r="U713" s="17"/>
      <c r="V713" s="17"/>
      <c r="W713" s="17"/>
      <c r="X713" s="17"/>
      <c r="Y713" s="17"/>
      <c r="Z713" s="17"/>
      <c r="AA713" s="17"/>
      <c r="AB713" s="17"/>
    </row>
    <row r="714" spans="1:28" ht="13.2">
      <c r="A714" s="17"/>
      <c r="B714" s="17"/>
      <c r="C714" s="17"/>
      <c r="D714" s="17"/>
      <c r="E714" s="17"/>
      <c r="F714" s="17"/>
      <c r="G714" s="17"/>
      <c r="H714" s="17"/>
      <c r="I714" s="17"/>
      <c r="J714" s="17"/>
      <c r="K714" s="35"/>
      <c r="L714" s="17"/>
      <c r="M714" s="17"/>
      <c r="N714" s="17"/>
      <c r="O714" s="17"/>
      <c r="P714" s="17"/>
      <c r="Q714" s="17"/>
      <c r="R714" s="17"/>
      <c r="S714" s="17"/>
      <c r="T714" s="17"/>
      <c r="U714" s="17"/>
      <c r="V714" s="17"/>
      <c r="W714" s="17"/>
      <c r="X714" s="17"/>
      <c r="Y714" s="17"/>
      <c r="Z714" s="17"/>
      <c r="AA714" s="17"/>
      <c r="AB714" s="17"/>
    </row>
    <row r="715" spans="1:28" ht="13.2">
      <c r="A715" s="17"/>
      <c r="B715" s="17"/>
      <c r="C715" s="17"/>
      <c r="D715" s="17"/>
      <c r="E715" s="17"/>
      <c r="F715" s="17"/>
      <c r="G715" s="17"/>
      <c r="H715" s="17"/>
      <c r="I715" s="17"/>
      <c r="J715" s="17"/>
      <c r="K715" s="35"/>
      <c r="L715" s="17"/>
      <c r="M715" s="17"/>
      <c r="N715" s="17"/>
      <c r="O715" s="17"/>
      <c r="P715" s="17"/>
      <c r="Q715" s="17"/>
      <c r="R715" s="17"/>
      <c r="S715" s="17"/>
      <c r="T715" s="17"/>
      <c r="U715" s="17"/>
      <c r="V715" s="17"/>
      <c r="W715" s="17"/>
      <c r="X715" s="17"/>
      <c r="Y715" s="17"/>
      <c r="Z715" s="17"/>
      <c r="AA715" s="17"/>
      <c r="AB715" s="17"/>
    </row>
    <row r="716" spans="1:28" ht="13.2">
      <c r="A716" s="17"/>
      <c r="B716" s="17"/>
      <c r="C716" s="17"/>
      <c r="D716" s="17"/>
      <c r="E716" s="17"/>
      <c r="F716" s="17"/>
      <c r="G716" s="17"/>
      <c r="H716" s="17"/>
      <c r="I716" s="17"/>
      <c r="J716" s="17"/>
      <c r="K716" s="35"/>
      <c r="L716" s="17"/>
      <c r="M716" s="17"/>
      <c r="N716" s="17"/>
      <c r="O716" s="17"/>
      <c r="P716" s="17"/>
      <c r="Q716" s="17"/>
      <c r="R716" s="17"/>
      <c r="S716" s="17"/>
      <c r="T716" s="17"/>
      <c r="U716" s="17"/>
      <c r="V716" s="17"/>
      <c r="W716" s="17"/>
      <c r="X716" s="17"/>
      <c r="Y716" s="17"/>
      <c r="Z716" s="17"/>
      <c r="AA716" s="17"/>
      <c r="AB716" s="17"/>
    </row>
    <row r="717" spans="1:28" ht="13.2">
      <c r="A717" s="17"/>
      <c r="B717" s="17"/>
      <c r="C717" s="17"/>
      <c r="D717" s="17"/>
      <c r="E717" s="17"/>
      <c r="F717" s="17"/>
      <c r="G717" s="17"/>
      <c r="H717" s="17"/>
      <c r="I717" s="17"/>
      <c r="J717" s="17"/>
      <c r="K717" s="35"/>
      <c r="L717" s="17"/>
      <c r="M717" s="17"/>
      <c r="N717" s="17"/>
      <c r="O717" s="17"/>
      <c r="P717" s="17"/>
      <c r="Q717" s="17"/>
      <c r="R717" s="17"/>
      <c r="S717" s="17"/>
      <c r="T717" s="17"/>
      <c r="U717" s="17"/>
      <c r="V717" s="17"/>
      <c r="W717" s="17"/>
      <c r="X717" s="17"/>
      <c r="Y717" s="17"/>
      <c r="Z717" s="17"/>
      <c r="AA717" s="17"/>
      <c r="AB717" s="17"/>
    </row>
    <row r="718" spans="1:28" ht="13.2">
      <c r="A718" s="17"/>
      <c r="B718" s="17"/>
      <c r="C718" s="17"/>
      <c r="D718" s="17"/>
      <c r="E718" s="17"/>
      <c r="F718" s="17"/>
      <c r="G718" s="17"/>
      <c r="H718" s="17"/>
      <c r="I718" s="17"/>
      <c r="J718" s="17"/>
      <c r="K718" s="35"/>
      <c r="L718" s="17"/>
      <c r="M718" s="17"/>
      <c r="N718" s="17"/>
      <c r="O718" s="17"/>
      <c r="P718" s="17"/>
      <c r="Q718" s="17"/>
      <c r="R718" s="17"/>
      <c r="S718" s="17"/>
      <c r="T718" s="17"/>
      <c r="U718" s="17"/>
      <c r="V718" s="17"/>
      <c r="W718" s="17"/>
      <c r="X718" s="17"/>
      <c r="Y718" s="17"/>
      <c r="Z718" s="17"/>
      <c r="AA718" s="17"/>
      <c r="AB718" s="17"/>
    </row>
    <row r="719" spans="1:28" ht="13.2">
      <c r="A719" s="17"/>
      <c r="B719" s="17"/>
      <c r="C719" s="17"/>
      <c r="D719" s="17"/>
      <c r="E719" s="17"/>
      <c r="F719" s="17"/>
      <c r="G719" s="17"/>
      <c r="H719" s="17"/>
      <c r="I719" s="17"/>
      <c r="J719" s="17"/>
      <c r="K719" s="35"/>
      <c r="L719" s="17"/>
      <c r="M719" s="17"/>
      <c r="N719" s="17"/>
      <c r="O719" s="17"/>
      <c r="P719" s="17"/>
      <c r="Q719" s="17"/>
      <c r="R719" s="17"/>
      <c r="S719" s="17"/>
      <c r="T719" s="17"/>
      <c r="U719" s="17"/>
      <c r="V719" s="17"/>
      <c r="W719" s="17"/>
      <c r="X719" s="17"/>
      <c r="Y719" s="17"/>
      <c r="Z719" s="17"/>
      <c r="AA719" s="17"/>
      <c r="AB719" s="17"/>
    </row>
    <row r="720" spans="1:28" ht="13.2">
      <c r="A720" s="17"/>
      <c r="B720" s="17"/>
      <c r="C720" s="17"/>
      <c r="D720" s="17"/>
      <c r="E720" s="17"/>
      <c r="F720" s="17"/>
      <c r="G720" s="17"/>
      <c r="H720" s="17"/>
      <c r="I720" s="17"/>
      <c r="J720" s="17"/>
      <c r="K720" s="35"/>
      <c r="L720" s="17"/>
      <c r="M720" s="17"/>
      <c r="N720" s="17"/>
      <c r="O720" s="17"/>
      <c r="P720" s="17"/>
      <c r="Q720" s="17"/>
      <c r="R720" s="17"/>
      <c r="S720" s="17"/>
      <c r="T720" s="17"/>
      <c r="U720" s="17"/>
      <c r="V720" s="17"/>
      <c r="W720" s="17"/>
      <c r="X720" s="17"/>
      <c r="Y720" s="17"/>
      <c r="Z720" s="17"/>
      <c r="AA720" s="17"/>
      <c r="AB720" s="17"/>
    </row>
    <row r="721" spans="1:28" ht="13.2">
      <c r="A721" s="17"/>
      <c r="B721" s="17"/>
      <c r="C721" s="17"/>
      <c r="D721" s="17"/>
      <c r="E721" s="17"/>
      <c r="F721" s="17"/>
      <c r="G721" s="17"/>
      <c r="H721" s="17"/>
      <c r="I721" s="17"/>
      <c r="J721" s="17"/>
      <c r="K721" s="35"/>
      <c r="L721" s="17"/>
      <c r="M721" s="17"/>
      <c r="N721" s="17"/>
      <c r="O721" s="17"/>
      <c r="P721" s="17"/>
      <c r="Q721" s="17"/>
      <c r="R721" s="17"/>
      <c r="S721" s="17"/>
      <c r="T721" s="17"/>
      <c r="U721" s="17"/>
      <c r="V721" s="17"/>
      <c r="W721" s="17"/>
      <c r="X721" s="17"/>
      <c r="Y721" s="17"/>
      <c r="Z721" s="17"/>
      <c r="AA721" s="17"/>
      <c r="AB721" s="17"/>
    </row>
    <row r="722" spans="1:28" ht="13.2">
      <c r="A722" s="17"/>
      <c r="B722" s="17"/>
      <c r="C722" s="17"/>
      <c r="D722" s="17"/>
      <c r="E722" s="17"/>
      <c r="F722" s="17"/>
      <c r="G722" s="17"/>
      <c r="H722" s="17"/>
      <c r="I722" s="17"/>
      <c r="J722" s="17"/>
      <c r="K722" s="35"/>
      <c r="L722" s="17"/>
      <c r="M722" s="17"/>
      <c r="N722" s="17"/>
      <c r="O722" s="17"/>
      <c r="P722" s="17"/>
      <c r="Q722" s="17"/>
      <c r="R722" s="17"/>
      <c r="S722" s="17"/>
      <c r="T722" s="17"/>
      <c r="U722" s="17"/>
      <c r="V722" s="17"/>
      <c r="W722" s="17"/>
      <c r="X722" s="17"/>
      <c r="Y722" s="17"/>
      <c r="Z722" s="17"/>
      <c r="AA722" s="17"/>
      <c r="AB722" s="17"/>
    </row>
    <row r="723" spans="1:28" ht="13.2">
      <c r="A723" s="17"/>
      <c r="B723" s="17"/>
      <c r="C723" s="17"/>
      <c r="D723" s="17"/>
      <c r="E723" s="17"/>
      <c r="F723" s="17"/>
      <c r="G723" s="17"/>
      <c r="H723" s="17"/>
      <c r="I723" s="17"/>
      <c r="J723" s="17"/>
      <c r="K723" s="35"/>
      <c r="L723" s="17"/>
      <c r="M723" s="17"/>
      <c r="N723" s="17"/>
      <c r="O723" s="17"/>
      <c r="P723" s="17"/>
      <c r="Q723" s="17"/>
      <c r="R723" s="17"/>
      <c r="S723" s="17"/>
      <c r="T723" s="17"/>
      <c r="U723" s="17"/>
      <c r="V723" s="17"/>
      <c r="W723" s="17"/>
      <c r="X723" s="17"/>
      <c r="Y723" s="17"/>
      <c r="Z723" s="17"/>
      <c r="AA723" s="17"/>
      <c r="AB723" s="17"/>
    </row>
    <row r="724" spans="1:28" ht="13.2">
      <c r="A724" s="17"/>
      <c r="B724" s="17"/>
      <c r="C724" s="17"/>
      <c r="D724" s="17"/>
      <c r="E724" s="17"/>
      <c r="F724" s="17"/>
      <c r="G724" s="17"/>
      <c r="H724" s="17"/>
      <c r="I724" s="17"/>
      <c r="J724" s="17"/>
      <c r="K724" s="35"/>
      <c r="L724" s="17"/>
      <c r="M724" s="17"/>
      <c r="N724" s="17"/>
      <c r="O724" s="17"/>
      <c r="P724" s="17"/>
      <c r="Q724" s="17"/>
      <c r="R724" s="17"/>
      <c r="S724" s="17"/>
      <c r="T724" s="17"/>
      <c r="U724" s="17"/>
      <c r="V724" s="17"/>
      <c r="W724" s="17"/>
      <c r="X724" s="17"/>
      <c r="Y724" s="17"/>
      <c r="Z724" s="17"/>
      <c r="AA724" s="17"/>
      <c r="AB724" s="17"/>
    </row>
    <row r="725" spans="1:28" ht="13.2">
      <c r="A725" s="17"/>
      <c r="B725" s="17"/>
      <c r="C725" s="17"/>
      <c r="D725" s="17"/>
      <c r="E725" s="17"/>
      <c r="F725" s="17"/>
      <c r="G725" s="17"/>
      <c r="H725" s="17"/>
      <c r="I725" s="17"/>
      <c r="J725" s="17"/>
      <c r="K725" s="35"/>
      <c r="L725" s="17"/>
      <c r="M725" s="17"/>
      <c r="N725" s="17"/>
      <c r="O725" s="17"/>
      <c r="P725" s="17"/>
      <c r="Q725" s="17"/>
      <c r="R725" s="17"/>
      <c r="S725" s="17"/>
      <c r="T725" s="17"/>
      <c r="U725" s="17"/>
      <c r="V725" s="17"/>
      <c r="W725" s="17"/>
      <c r="X725" s="17"/>
      <c r="Y725" s="17"/>
      <c r="Z725" s="17"/>
      <c r="AA725" s="17"/>
      <c r="AB725" s="17"/>
    </row>
    <row r="726" spans="1:28" ht="13.2">
      <c r="A726" s="17"/>
      <c r="B726" s="17"/>
      <c r="C726" s="17"/>
      <c r="D726" s="17"/>
      <c r="E726" s="17"/>
      <c r="F726" s="17"/>
      <c r="G726" s="17"/>
      <c r="H726" s="17"/>
      <c r="I726" s="17"/>
      <c r="J726" s="17"/>
      <c r="K726" s="35"/>
      <c r="L726" s="17"/>
      <c r="M726" s="17"/>
      <c r="N726" s="17"/>
      <c r="O726" s="17"/>
      <c r="P726" s="17"/>
      <c r="Q726" s="17"/>
      <c r="R726" s="17"/>
      <c r="S726" s="17"/>
      <c r="T726" s="17"/>
      <c r="U726" s="17"/>
      <c r="V726" s="17"/>
      <c r="W726" s="17"/>
      <c r="X726" s="17"/>
      <c r="Y726" s="17"/>
      <c r="Z726" s="17"/>
      <c r="AA726" s="17"/>
      <c r="AB726" s="17"/>
    </row>
    <row r="727" spans="1:28" ht="13.2">
      <c r="A727" s="17"/>
      <c r="B727" s="17"/>
      <c r="C727" s="17"/>
      <c r="D727" s="17"/>
      <c r="E727" s="17"/>
      <c r="F727" s="17"/>
      <c r="G727" s="17"/>
      <c r="H727" s="17"/>
      <c r="I727" s="17"/>
      <c r="J727" s="17"/>
      <c r="K727" s="35"/>
      <c r="L727" s="17"/>
      <c r="M727" s="17"/>
      <c r="N727" s="17"/>
      <c r="O727" s="17"/>
      <c r="P727" s="17"/>
      <c r="Q727" s="17"/>
      <c r="R727" s="17"/>
      <c r="S727" s="17"/>
      <c r="T727" s="17"/>
      <c r="U727" s="17"/>
      <c r="V727" s="17"/>
      <c r="W727" s="17"/>
      <c r="X727" s="17"/>
      <c r="Y727" s="17"/>
      <c r="Z727" s="17"/>
      <c r="AA727" s="17"/>
      <c r="AB727" s="17"/>
    </row>
    <row r="728" spans="1:28" ht="13.2">
      <c r="A728" s="17"/>
      <c r="B728" s="17"/>
      <c r="C728" s="17"/>
      <c r="D728" s="17"/>
      <c r="E728" s="17"/>
      <c r="F728" s="17"/>
      <c r="G728" s="17"/>
      <c r="H728" s="17"/>
      <c r="I728" s="17"/>
      <c r="J728" s="17"/>
      <c r="K728" s="35"/>
      <c r="L728" s="17"/>
      <c r="M728" s="17"/>
      <c r="N728" s="17"/>
      <c r="O728" s="17"/>
      <c r="P728" s="17"/>
      <c r="Q728" s="17"/>
      <c r="R728" s="17"/>
      <c r="S728" s="17"/>
      <c r="T728" s="17"/>
      <c r="U728" s="17"/>
      <c r="V728" s="17"/>
      <c r="W728" s="17"/>
      <c r="X728" s="17"/>
      <c r="Y728" s="17"/>
      <c r="Z728" s="17"/>
      <c r="AA728" s="17"/>
      <c r="AB728" s="17"/>
    </row>
    <row r="729" spans="1:28" ht="13.2">
      <c r="A729" s="17"/>
      <c r="B729" s="17"/>
      <c r="C729" s="17"/>
      <c r="D729" s="17"/>
      <c r="E729" s="17"/>
      <c r="F729" s="17"/>
      <c r="G729" s="17"/>
      <c r="H729" s="17"/>
      <c r="I729" s="17"/>
      <c r="J729" s="17"/>
      <c r="K729" s="35"/>
      <c r="L729" s="17"/>
      <c r="M729" s="17"/>
      <c r="N729" s="17"/>
      <c r="O729" s="17"/>
      <c r="P729" s="17"/>
      <c r="Q729" s="17"/>
      <c r="R729" s="17"/>
      <c r="S729" s="17"/>
      <c r="T729" s="17"/>
      <c r="U729" s="17"/>
      <c r="V729" s="17"/>
      <c r="W729" s="17"/>
      <c r="X729" s="17"/>
      <c r="Y729" s="17"/>
      <c r="Z729" s="17"/>
      <c r="AA729" s="17"/>
      <c r="AB729" s="17"/>
    </row>
    <row r="730" spans="1:28" ht="13.2">
      <c r="A730" s="17"/>
      <c r="B730" s="17"/>
      <c r="C730" s="17"/>
      <c r="D730" s="17"/>
      <c r="E730" s="17"/>
      <c r="F730" s="17"/>
      <c r="G730" s="17"/>
      <c r="H730" s="17"/>
      <c r="I730" s="17"/>
      <c r="J730" s="17"/>
      <c r="K730" s="35"/>
      <c r="L730" s="17"/>
      <c r="M730" s="17"/>
      <c r="N730" s="17"/>
      <c r="O730" s="17"/>
      <c r="P730" s="17"/>
      <c r="Q730" s="17"/>
      <c r="R730" s="17"/>
      <c r="S730" s="17"/>
      <c r="T730" s="17"/>
      <c r="U730" s="17"/>
      <c r="V730" s="17"/>
      <c r="W730" s="17"/>
      <c r="X730" s="17"/>
      <c r="Y730" s="17"/>
      <c r="Z730" s="17"/>
      <c r="AA730" s="17"/>
      <c r="AB730" s="17"/>
    </row>
    <row r="731" spans="1:28" ht="13.2">
      <c r="A731" s="17"/>
      <c r="B731" s="17"/>
      <c r="C731" s="17"/>
      <c r="D731" s="17"/>
      <c r="E731" s="17"/>
      <c r="F731" s="17"/>
      <c r="G731" s="17"/>
      <c r="H731" s="17"/>
      <c r="I731" s="17"/>
      <c r="J731" s="17"/>
      <c r="K731" s="35"/>
      <c r="L731" s="17"/>
      <c r="M731" s="17"/>
      <c r="N731" s="17"/>
      <c r="O731" s="17"/>
      <c r="P731" s="17"/>
      <c r="Q731" s="17"/>
      <c r="R731" s="17"/>
      <c r="S731" s="17"/>
      <c r="T731" s="17"/>
      <c r="U731" s="17"/>
      <c r="V731" s="17"/>
      <c r="W731" s="17"/>
      <c r="X731" s="17"/>
      <c r="Y731" s="17"/>
      <c r="Z731" s="17"/>
      <c r="AA731" s="17"/>
      <c r="AB731" s="17"/>
    </row>
    <row r="732" spans="1:28" ht="13.2">
      <c r="A732" s="17"/>
      <c r="B732" s="17"/>
      <c r="C732" s="17"/>
      <c r="D732" s="17"/>
      <c r="E732" s="17"/>
      <c r="F732" s="17"/>
      <c r="G732" s="17"/>
      <c r="H732" s="17"/>
      <c r="I732" s="17"/>
      <c r="J732" s="17"/>
      <c r="K732" s="35"/>
      <c r="L732" s="17"/>
      <c r="M732" s="17"/>
      <c r="N732" s="17"/>
      <c r="O732" s="17"/>
      <c r="P732" s="17"/>
      <c r="Q732" s="17"/>
      <c r="R732" s="17"/>
      <c r="S732" s="17"/>
      <c r="T732" s="17"/>
      <c r="U732" s="17"/>
      <c r="V732" s="17"/>
      <c r="W732" s="17"/>
      <c r="X732" s="17"/>
      <c r="Y732" s="17"/>
      <c r="Z732" s="17"/>
      <c r="AA732" s="17"/>
      <c r="AB732" s="17"/>
    </row>
    <row r="733" spans="1:28" ht="13.2">
      <c r="A733" s="17"/>
      <c r="B733" s="17"/>
      <c r="C733" s="17"/>
      <c r="D733" s="17"/>
      <c r="E733" s="17"/>
      <c r="F733" s="17"/>
      <c r="G733" s="17"/>
      <c r="H733" s="17"/>
      <c r="I733" s="17"/>
      <c r="J733" s="17"/>
      <c r="K733" s="35"/>
      <c r="L733" s="17"/>
      <c r="M733" s="17"/>
      <c r="N733" s="17"/>
      <c r="O733" s="17"/>
      <c r="P733" s="17"/>
      <c r="Q733" s="17"/>
      <c r="R733" s="17"/>
      <c r="S733" s="17"/>
      <c r="T733" s="17"/>
      <c r="U733" s="17"/>
      <c r="V733" s="17"/>
      <c r="W733" s="17"/>
      <c r="X733" s="17"/>
      <c r="Y733" s="17"/>
      <c r="Z733" s="17"/>
      <c r="AA733" s="17"/>
      <c r="AB733" s="17"/>
    </row>
    <row r="734" spans="1:28" ht="13.2">
      <c r="A734" s="17"/>
      <c r="B734" s="17"/>
      <c r="C734" s="17"/>
      <c r="D734" s="17"/>
      <c r="E734" s="17"/>
      <c r="F734" s="17"/>
      <c r="G734" s="17"/>
      <c r="H734" s="17"/>
      <c r="I734" s="17"/>
      <c r="J734" s="17"/>
      <c r="K734" s="35"/>
      <c r="L734" s="17"/>
      <c r="M734" s="17"/>
      <c r="N734" s="17"/>
      <c r="O734" s="17"/>
      <c r="P734" s="17"/>
      <c r="Q734" s="17"/>
      <c r="R734" s="17"/>
      <c r="S734" s="17"/>
      <c r="T734" s="17"/>
      <c r="U734" s="17"/>
      <c r="V734" s="17"/>
      <c r="W734" s="17"/>
      <c r="X734" s="17"/>
      <c r="Y734" s="17"/>
      <c r="Z734" s="17"/>
      <c r="AA734" s="17"/>
      <c r="AB734" s="17"/>
    </row>
    <row r="735" spans="1:28" ht="13.2">
      <c r="A735" s="17"/>
      <c r="B735" s="17"/>
      <c r="C735" s="17"/>
      <c r="D735" s="17"/>
      <c r="E735" s="17"/>
      <c r="F735" s="17"/>
      <c r="G735" s="17"/>
      <c r="H735" s="17"/>
      <c r="I735" s="17"/>
      <c r="J735" s="17"/>
      <c r="K735" s="35"/>
      <c r="L735" s="17"/>
      <c r="M735" s="17"/>
      <c r="N735" s="17"/>
      <c r="O735" s="17"/>
      <c r="P735" s="17"/>
      <c r="Q735" s="17"/>
      <c r="R735" s="17"/>
      <c r="S735" s="17"/>
      <c r="T735" s="17"/>
      <c r="U735" s="17"/>
      <c r="V735" s="17"/>
      <c r="W735" s="17"/>
      <c r="X735" s="17"/>
      <c r="Y735" s="17"/>
      <c r="Z735" s="17"/>
      <c r="AA735" s="17"/>
      <c r="AB735" s="17"/>
    </row>
    <row r="736" spans="1:28" ht="13.2">
      <c r="A736" s="17"/>
      <c r="B736" s="17"/>
      <c r="C736" s="17"/>
      <c r="D736" s="17"/>
      <c r="E736" s="17"/>
      <c r="F736" s="17"/>
      <c r="G736" s="17"/>
      <c r="H736" s="17"/>
      <c r="I736" s="17"/>
      <c r="J736" s="17"/>
      <c r="K736" s="35"/>
      <c r="L736" s="17"/>
      <c r="M736" s="17"/>
      <c r="N736" s="17"/>
      <c r="O736" s="17"/>
      <c r="P736" s="17"/>
      <c r="Q736" s="17"/>
      <c r="R736" s="17"/>
      <c r="S736" s="17"/>
      <c r="T736" s="17"/>
      <c r="U736" s="17"/>
      <c r="V736" s="17"/>
      <c r="W736" s="17"/>
      <c r="X736" s="17"/>
      <c r="Y736" s="17"/>
      <c r="Z736" s="17"/>
      <c r="AA736" s="17"/>
      <c r="AB736" s="17"/>
    </row>
    <row r="737" spans="1:28" ht="13.2">
      <c r="A737" s="17"/>
      <c r="B737" s="17"/>
      <c r="C737" s="17"/>
      <c r="D737" s="17"/>
      <c r="E737" s="17"/>
      <c r="F737" s="17"/>
      <c r="G737" s="17"/>
      <c r="H737" s="17"/>
      <c r="I737" s="17"/>
      <c r="J737" s="17"/>
      <c r="K737" s="35"/>
      <c r="L737" s="17"/>
      <c r="M737" s="17"/>
      <c r="N737" s="17"/>
      <c r="O737" s="17"/>
      <c r="P737" s="17"/>
      <c r="Q737" s="17"/>
      <c r="R737" s="17"/>
      <c r="S737" s="17"/>
      <c r="T737" s="17"/>
      <c r="U737" s="17"/>
      <c r="V737" s="17"/>
      <c r="W737" s="17"/>
      <c r="X737" s="17"/>
      <c r="Y737" s="17"/>
      <c r="Z737" s="17"/>
      <c r="AA737" s="17"/>
      <c r="AB737" s="17"/>
    </row>
    <row r="738" spans="1:28" ht="13.2">
      <c r="A738" s="17"/>
      <c r="B738" s="17"/>
      <c r="C738" s="17"/>
      <c r="D738" s="17"/>
      <c r="E738" s="17"/>
      <c r="F738" s="17"/>
      <c r="G738" s="17"/>
      <c r="H738" s="17"/>
      <c r="I738" s="17"/>
      <c r="J738" s="17"/>
      <c r="K738" s="35"/>
      <c r="L738" s="17"/>
      <c r="M738" s="17"/>
      <c r="N738" s="17"/>
      <c r="O738" s="17"/>
      <c r="P738" s="17"/>
      <c r="Q738" s="17"/>
      <c r="R738" s="17"/>
      <c r="S738" s="17"/>
      <c r="T738" s="17"/>
      <c r="U738" s="17"/>
      <c r="V738" s="17"/>
      <c r="W738" s="17"/>
      <c r="X738" s="17"/>
      <c r="Y738" s="17"/>
      <c r="Z738" s="17"/>
      <c r="AA738" s="17"/>
      <c r="AB738" s="17"/>
    </row>
    <row r="739" spans="1:28" ht="13.2">
      <c r="A739" s="17"/>
      <c r="B739" s="17"/>
      <c r="C739" s="17"/>
      <c r="D739" s="17"/>
      <c r="E739" s="17"/>
      <c r="F739" s="17"/>
      <c r="G739" s="17"/>
      <c r="H739" s="17"/>
      <c r="I739" s="17"/>
      <c r="J739" s="17"/>
      <c r="K739" s="35"/>
      <c r="L739" s="17"/>
      <c r="M739" s="17"/>
      <c r="N739" s="17"/>
      <c r="O739" s="17"/>
      <c r="P739" s="17"/>
      <c r="Q739" s="17"/>
      <c r="R739" s="17"/>
      <c r="S739" s="17"/>
      <c r="T739" s="17"/>
      <c r="U739" s="17"/>
      <c r="V739" s="17"/>
      <c r="W739" s="17"/>
      <c r="X739" s="17"/>
      <c r="Y739" s="17"/>
      <c r="Z739" s="17"/>
      <c r="AA739" s="17"/>
      <c r="AB739" s="17"/>
    </row>
    <row r="740" spans="1:28" ht="13.2">
      <c r="A740" s="17"/>
      <c r="B740" s="17"/>
      <c r="C740" s="17"/>
      <c r="D740" s="17"/>
      <c r="E740" s="17"/>
      <c r="F740" s="17"/>
      <c r="G740" s="17"/>
      <c r="H740" s="17"/>
      <c r="I740" s="17"/>
      <c r="J740" s="17"/>
      <c r="K740" s="35"/>
      <c r="L740" s="17"/>
      <c r="M740" s="17"/>
      <c r="N740" s="17"/>
      <c r="O740" s="17"/>
      <c r="P740" s="17"/>
      <c r="Q740" s="17"/>
      <c r="R740" s="17"/>
      <c r="S740" s="17"/>
      <c r="T740" s="17"/>
      <c r="U740" s="17"/>
      <c r="V740" s="17"/>
      <c r="W740" s="17"/>
      <c r="X740" s="17"/>
      <c r="Y740" s="17"/>
      <c r="Z740" s="17"/>
      <c r="AA740" s="17"/>
      <c r="AB740" s="17"/>
    </row>
    <row r="741" spans="1:28" ht="13.2">
      <c r="A741" s="17"/>
      <c r="B741" s="17"/>
      <c r="C741" s="17"/>
      <c r="D741" s="17"/>
      <c r="E741" s="17"/>
      <c r="F741" s="17"/>
      <c r="G741" s="17"/>
      <c r="H741" s="17"/>
      <c r="I741" s="17"/>
      <c r="J741" s="17"/>
      <c r="K741" s="35"/>
      <c r="L741" s="17"/>
      <c r="M741" s="17"/>
      <c r="N741" s="17"/>
      <c r="O741" s="17"/>
      <c r="P741" s="17"/>
      <c r="Q741" s="17"/>
      <c r="R741" s="17"/>
      <c r="S741" s="17"/>
      <c r="T741" s="17"/>
      <c r="U741" s="17"/>
      <c r="V741" s="17"/>
      <c r="W741" s="17"/>
      <c r="X741" s="17"/>
      <c r="Y741" s="17"/>
      <c r="Z741" s="17"/>
      <c r="AA741" s="17"/>
      <c r="AB741" s="17"/>
    </row>
    <row r="742" spans="1:28" ht="13.2">
      <c r="A742" s="17"/>
      <c r="B742" s="17"/>
      <c r="C742" s="17"/>
      <c r="D742" s="17"/>
      <c r="E742" s="17"/>
      <c r="F742" s="17"/>
      <c r="G742" s="17"/>
      <c r="H742" s="17"/>
      <c r="I742" s="17"/>
      <c r="J742" s="17"/>
      <c r="K742" s="35"/>
      <c r="L742" s="17"/>
      <c r="M742" s="17"/>
      <c r="N742" s="17"/>
      <c r="O742" s="17"/>
      <c r="P742" s="17"/>
      <c r="Q742" s="17"/>
      <c r="R742" s="17"/>
      <c r="S742" s="17"/>
      <c r="T742" s="17"/>
      <c r="U742" s="17"/>
      <c r="V742" s="17"/>
      <c r="W742" s="17"/>
      <c r="X742" s="17"/>
      <c r="Y742" s="17"/>
      <c r="Z742" s="17"/>
      <c r="AA742" s="17"/>
      <c r="AB742" s="17"/>
    </row>
    <row r="743" spans="1:28" ht="13.2">
      <c r="A743" s="17"/>
      <c r="B743" s="17"/>
      <c r="C743" s="17"/>
      <c r="D743" s="17"/>
      <c r="E743" s="17"/>
      <c r="F743" s="17"/>
      <c r="G743" s="17"/>
      <c r="H743" s="17"/>
      <c r="I743" s="17"/>
      <c r="J743" s="17"/>
      <c r="K743" s="35"/>
      <c r="L743" s="17"/>
      <c r="M743" s="17"/>
      <c r="N743" s="17"/>
      <c r="O743" s="17"/>
      <c r="P743" s="17"/>
      <c r="Q743" s="17"/>
      <c r="R743" s="17"/>
      <c r="S743" s="17"/>
      <c r="T743" s="17"/>
      <c r="U743" s="17"/>
      <c r="V743" s="17"/>
      <c r="W743" s="17"/>
      <c r="X743" s="17"/>
      <c r="Y743" s="17"/>
      <c r="Z743" s="17"/>
      <c r="AA743" s="17"/>
      <c r="AB743" s="17"/>
    </row>
    <row r="744" spans="1:28" ht="13.2">
      <c r="A744" s="17"/>
      <c r="B744" s="17"/>
      <c r="C744" s="17"/>
      <c r="D744" s="17"/>
      <c r="E744" s="17"/>
      <c r="F744" s="17"/>
      <c r="G744" s="17"/>
      <c r="H744" s="17"/>
      <c r="I744" s="17"/>
      <c r="J744" s="17"/>
      <c r="K744" s="35"/>
      <c r="L744" s="17"/>
      <c r="M744" s="17"/>
      <c r="N744" s="17"/>
      <c r="O744" s="17"/>
      <c r="P744" s="17"/>
      <c r="Q744" s="17"/>
      <c r="R744" s="17"/>
      <c r="S744" s="17"/>
      <c r="T744" s="17"/>
      <c r="U744" s="17"/>
      <c r="V744" s="17"/>
      <c r="W744" s="17"/>
      <c r="X744" s="17"/>
      <c r="Y744" s="17"/>
      <c r="Z744" s="17"/>
      <c r="AA744" s="17"/>
      <c r="AB744" s="17"/>
    </row>
    <row r="745" spans="1:28" ht="13.2">
      <c r="A745" s="17"/>
      <c r="B745" s="17"/>
      <c r="C745" s="17"/>
      <c r="D745" s="17"/>
      <c r="E745" s="17"/>
      <c r="F745" s="17"/>
      <c r="G745" s="17"/>
      <c r="H745" s="17"/>
      <c r="I745" s="17"/>
      <c r="J745" s="17"/>
      <c r="K745" s="35"/>
      <c r="L745" s="17"/>
      <c r="M745" s="17"/>
      <c r="N745" s="17"/>
      <c r="O745" s="17"/>
      <c r="P745" s="17"/>
      <c r="Q745" s="17"/>
      <c r="R745" s="17"/>
      <c r="S745" s="17"/>
      <c r="T745" s="17"/>
      <c r="U745" s="17"/>
      <c r="V745" s="17"/>
      <c r="W745" s="17"/>
      <c r="X745" s="17"/>
      <c r="Y745" s="17"/>
      <c r="Z745" s="17"/>
      <c r="AA745" s="17"/>
      <c r="AB745" s="17"/>
    </row>
    <row r="746" spans="1:28" ht="13.2">
      <c r="A746" s="17"/>
      <c r="B746" s="17"/>
      <c r="C746" s="17"/>
      <c r="D746" s="17"/>
      <c r="E746" s="17"/>
      <c r="F746" s="17"/>
      <c r="G746" s="17"/>
      <c r="H746" s="17"/>
      <c r="I746" s="17"/>
      <c r="J746" s="17"/>
      <c r="K746" s="35"/>
      <c r="L746" s="17"/>
      <c r="M746" s="17"/>
      <c r="N746" s="17"/>
      <c r="O746" s="17"/>
      <c r="P746" s="17"/>
      <c r="Q746" s="17"/>
      <c r="R746" s="17"/>
      <c r="S746" s="17"/>
      <c r="T746" s="17"/>
      <c r="U746" s="17"/>
      <c r="V746" s="17"/>
      <c r="W746" s="17"/>
      <c r="X746" s="17"/>
      <c r="Y746" s="17"/>
      <c r="Z746" s="17"/>
      <c r="AA746" s="17"/>
      <c r="AB746" s="17"/>
    </row>
    <row r="747" spans="1:28" ht="13.2">
      <c r="A747" s="17"/>
      <c r="B747" s="17"/>
      <c r="C747" s="17"/>
      <c r="D747" s="17"/>
      <c r="E747" s="17"/>
      <c r="F747" s="17"/>
      <c r="G747" s="17"/>
      <c r="H747" s="17"/>
      <c r="I747" s="17"/>
      <c r="J747" s="17"/>
      <c r="K747" s="35"/>
      <c r="L747" s="17"/>
      <c r="M747" s="17"/>
      <c r="N747" s="17"/>
      <c r="O747" s="17"/>
      <c r="P747" s="17"/>
      <c r="Q747" s="17"/>
      <c r="R747" s="17"/>
      <c r="S747" s="17"/>
      <c r="T747" s="17"/>
      <c r="U747" s="17"/>
      <c r="V747" s="17"/>
      <c r="W747" s="17"/>
      <c r="X747" s="17"/>
      <c r="Y747" s="17"/>
      <c r="Z747" s="17"/>
      <c r="AA747" s="17"/>
      <c r="AB747" s="17"/>
    </row>
    <row r="748" spans="1:28" ht="13.2">
      <c r="A748" s="17"/>
      <c r="B748" s="17"/>
      <c r="C748" s="17"/>
      <c r="D748" s="17"/>
      <c r="E748" s="17"/>
      <c r="F748" s="17"/>
      <c r="G748" s="17"/>
      <c r="H748" s="17"/>
      <c r="I748" s="17"/>
      <c r="J748" s="17"/>
      <c r="K748" s="35"/>
      <c r="L748" s="17"/>
      <c r="M748" s="17"/>
      <c r="N748" s="17"/>
      <c r="O748" s="17"/>
      <c r="P748" s="17"/>
      <c r="Q748" s="17"/>
      <c r="R748" s="17"/>
      <c r="S748" s="17"/>
      <c r="T748" s="17"/>
      <c r="U748" s="17"/>
      <c r="V748" s="17"/>
      <c r="W748" s="17"/>
      <c r="X748" s="17"/>
      <c r="Y748" s="17"/>
      <c r="Z748" s="17"/>
      <c r="AA748" s="17"/>
      <c r="AB748" s="17"/>
    </row>
    <row r="749" spans="1:28" ht="13.2">
      <c r="A749" s="17"/>
      <c r="B749" s="17"/>
      <c r="C749" s="17"/>
      <c r="D749" s="17"/>
      <c r="E749" s="17"/>
      <c r="F749" s="17"/>
      <c r="G749" s="17"/>
      <c r="H749" s="17"/>
      <c r="I749" s="17"/>
      <c r="J749" s="17"/>
      <c r="K749" s="35"/>
      <c r="L749" s="17"/>
      <c r="M749" s="17"/>
      <c r="N749" s="17"/>
      <c r="O749" s="17"/>
      <c r="P749" s="17"/>
      <c r="Q749" s="17"/>
      <c r="R749" s="17"/>
      <c r="S749" s="17"/>
      <c r="T749" s="17"/>
      <c r="U749" s="17"/>
      <c r="V749" s="17"/>
      <c r="W749" s="17"/>
      <c r="X749" s="17"/>
      <c r="Y749" s="17"/>
      <c r="Z749" s="17"/>
      <c r="AA749" s="17"/>
      <c r="AB749" s="17"/>
    </row>
    <row r="750" spans="1:28" ht="13.2">
      <c r="A750" s="17"/>
      <c r="B750" s="17"/>
      <c r="C750" s="17"/>
      <c r="D750" s="17"/>
      <c r="E750" s="17"/>
      <c r="F750" s="17"/>
      <c r="G750" s="17"/>
      <c r="H750" s="17"/>
      <c r="I750" s="17"/>
      <c r="J750" s="17"/>
      <c r="K750" s="35"/>
      <c r="L750" s="17"/>
      <c r="M750" s="17"/>
      <c r="N750" s="17"/>
      <c r="O750" s="17"/>
      <c r="P750" s="17"/>
      <c r="Q750" s="17"/>
      <c r="R750" s="17"/>
      <c r="S750" s="17"/>
      <c r="T750" s="17"/>
      <c r="U750" s="17"/>
      <c r="V750" s="17"/>
      <c r="W750" s="17"/>
      <c r="X750" s="17"/>
      <c r="Y750" s="17"/>
      <c r="Z750" s="17"/>
      <c r="AA750" s="17"/>
      <c r="AB750" s="17"/>
    </row>
    <row r="751" spans="1:28" ht="13.2">
      <c r="A751" s="17"/>
      <c r="B751" s="17"/>
      <c r="C751" s="17"/>
      <c r="D751" s="17"/>
      <c r="E751" s="17"/>
      <c r="F751" s="17"/>
      <c r="G751" s="17"/>
      <c r="H751" s="17"/>
      <c r="I751" s="17"/>
      <c r="J751" s="17"/>
      <c r="K751" s="35"/>
      <c r="L751" s="17"/>
      <c r="M751" s="17"/>
      <c r="N751" s="17"/>
      <c r="O751" s="17"/>
      <c r="P751" s="17"/>
      <c r="Q751" s="17"/>
      <c r="R751" s="17"/>
      <c r="S751" s="17"/>
      <c r="T751" s="17"/>
      <c r="U751" s="17"/>
      <c r="V751" s="17"/>
      <c r="W751" s="17"/>
      <c r="X751" s="17"/>
      <c r="Y751" s="17"/>
      <c r="Z751" s="17"/>
      <c r="AA751" s="17"/>
      <c r="AB751" s="17"/>
    </row>
    <row r="752" spans="1:28" ht="13.2">
      <c r="A752" s="17"/>
      <c r="B752" s="17"/>
      <c r="C752" s="17"/>
      <c r="D752" s="17"/>
      <c r="E752" s="17"/>
      <c r="F752" s="17"/>
      <c r="G752" s="17"/>
      <c r="H752" s="17"/>
      <c r="I752" s="17"/>
      <c r="J752" s="17"/>
      <c r="K752" s="35"/>
      <c r="L752" s="17"/>
      <c r="M752" s="17"/>
      <c r="N752" s="17"/>
      <c r="O752" s="17"/>
      <c r="P752" s="17"/>
      <c r="Q752" s="17"/>
      <c r="R752" s="17"/>
      <c r="S752" s="17"/>
      <c r="T752" s="17"/>
      <c r="U752" s="17"/>
      <c r="V752" s="17"/>
      <c r="W752" s="17"/>
      <c r="X752" s="17"/>
      <c r="Y752" s="17"/>
      <c r="Z752" s="17"/>
      <c r="AA752" s="17"/>
      <c r="AB752" s="17"/>
    </row>
    <row r="753" spans="1:28" ht="13.2">
      <c r="A753" s="17"/>
      <c r="B753" s="17"/>
      <c r="C753" s="17"/>
      <c r="D753" s="17"/>
      <c r="E753" s="17"/>
      <c r="F753" s="17"/>
      <c r="G753" s="17"/>
      <c r="H753" s="17"/>
      <c r="I753" s="17"/>
      <c r="J753" s="17"/>
      <c r="K753" s="35"/>
      <c r="L753" s="17"/>
      <c r="M753" s="17"/>
      <c r="N753" s="17"/>
      <c r="O753" s="17"/>
      <c r="P753" s="17"/>
      <c r="Q753" s="17"/>
      <c r="R753" s="17"/>
      <c r="S753" s="17"/>
      <c r="T753" s="17"/>
      <c r="U753" s="17"/>
      <c r="V753" s="17"/>
      <c r="W753" s="17"/>
      <c r="X753" s="17"/>
      <c r="Y753" s="17"/>
      <c r="Z753" s="17"/>
      <c r="AA753" s="17"/>
      <c r="AB753" s="17"/>
    </row>
    <row r="754" spans="1:28" ht="13.2">
      <c r="A754" s="17"/>
      <c r="B754" s="17"/>
      <c r="C754" s="17"/>
      <c r="D754" s="17"/>
      <c r="E754" s="17"/>
      <c r="F754" s="17"/>
      <c r="G754" s="17"/>
      <c r="H754" s="17"/>
      <c r="I754" s="17"/>
      <c r="J754" s="17"/>
      <c r="K754" s="35"/>
      <c r="L754" s="17"/>
      <c r="M754" s="17"/>
      <c r="N754" s="17"/>
      <c r="O754" s="17"/>
      <c r="P754" s="17"/>
      <c r="Q754" s="17"/>
      <c r="R754" s="17"/>
      <c r="S754" s="17"/>
      <c r="T754" s="17"/>
      <c r="U754" s="17"/>
      <c r="V754" s="17"/>
      <c r="W754" s="17"/>
      <c r="X754" s="17"/>
      <c r="Y754" s="17"/>
      <c r="Z754" s="17"/>
      <c r="AA754" s="17"/>
      <c r="AB754" s="17"/>
    </row>
    <row r="755" spans="1:28" ht="13.2">
      <c r="A755" s="17"/>
      <c r="B755" s="17"/>
      <c r="C755" s="17"/>
      <c r="D755" s="17"/>
      <c r="E755" s="17"/>
      <c r="F755" s="17"/>
      <c r="G755" s="17"/>
      <c r="H755" s="17"/>
      <c r="I755" s="17"/>
      <c r="J755" s="17"/>
      <c r="K755" s="35"/>
      <c r="L755" s="17"/>
      <c r="M755" s="17"/>
      <c r="N755" s="17"/>
      <c r="O755" s="17"/>
      <c r="P755" s="17"/>
      <c r="Q755" s="17"/>
      <c r="R755" s="17"/>
      <c r="S755" s="17"/>
      <c r="T755" s="17"/>
      <c r="U755" s="17"/>
      <c r="V755" s="17"/>
      <c r="W755" s="17"/>
      <c r="X755" s="17"/>
      <c r="Y755" s="17"/>
      <c r="Z755" s="17"/>
      <c r="AA755" s="17"/>
      <c r="AB755" s="17"/>
    </row>
    <row r="756" spans="1:28" ht="13.2">
      <c r="A756" s="17"/>
      <c r="B756" s="17"/>
      <c r="C756" s="17"/>
      <c r="D756" s="17"/>
      <c r="E756" s="17"/>
      <c r="F756" s="17"/>
      <c r="G756" s="17"/>
      <c r="H756" s="17"/>
      <c r="I756" s="17"/>
      <c r="J756" s="17"/>
      <c r="K756" s="35"/>
      <c r="L756" s="17"/>
      <c r="M756" s="17"/>
      <c r="N756" s="17"/>
      <c r="O756" s="17"/>
      <c r="P756" s="17"/>
      <c r="Q756" s="17"/>
      <c r="R756" s="17"/>
      <c r="S756" s="17"/>
      <c r="T756" s="17"/>
      <c r="U756" s="17"/>
      <c r="V756" s="17"/>
      <c r="W756" s="17"/>
      <c r="X756" s="17"/>
      <c r="Y756" s="17"/>
      <c r="Z756" s="17"/>
      <c r="AA756" s="17"/>
      <c r="AB756" s="17"/>
    </row>
    <row r="757" spans="1:28" ht="13.2">
      <c r="A757" s="17"/>
      <c r="B757" s="17"/>
      <c r="C757" s="17"/>
      <c r="D757" s="17"/>
      <c r="E757" s="17"/>
      <c r="F757" s="17"/>
      <c r="G757" s="17"/>
      <c r="H757" s="17"/>
      <c r="I757" s="17"/>
      <c r="J757" s="17"/>
      <c r="K757" s="35"/>
      <c r="L757" s="17"/>
      <c r="M757" s="17"/>
      <c r="N757" s="17"/>
      <c r="O757" s="17"/>
      <c r="P757" s="17"/>
      <c r="Q757" s="17"/>
      <c r="R757" s="17"/>
      <c r="S757" s="17"/>
      <c r="T757" s="17"/>
      <c r="U757" s="17"/>
      <c r="V757" s="17"/>
      <c r="W757" s="17"/>
      <c r="X757" s="17"/>
      <c r="Y757" s="17"/>
      <c r="Z757" s="17"/>
      <c r="AA757" s="17"/>
      <c r="AB757" s="17"/>
    </row>
    <row r="758" spans="1:28" ht="13.2">
      <c r="A758" s="17"/>
      <c r="B758" s="17"/>
      <c r="C758" s="17"/>
      <c r="D758" s="17"/>
      <c r="E758" s="17"/>
      <c r="F758" s="17"/>
      <c r="G758" s="17"/>
      <c r="H758" s="17"/>
      <c r="I758" s="17"/>
      <c r="J758" s="17"/>
      <c r="K758" s="35"/>
      <c r="L758" s="17"/>
      <c r="M758" s="17"/>
      <c r="N758" s="17"/>
      <c r="O758" s="17"/>
      <c r="P758" s="17"/>
      <c r="Q758" s="17"/>
      <c r="R758" s="17"/>
      <c r="S758" s="17"/>
      <c r="T758" s="17"/>
      <c r="U758" s="17"/>
      <c r="V758" s="17"/>
      <c r="W758" s="17"/>
      <c r="X758" s="17"/>
      <c r="Y758" s="17"/>
      <c r="Z758" s="17"/>
      <c r="AA758" s="17"/>
      <c r="AB758" s="17"/>
    </row>
    <row r="759" spans="1:28" ht="13.2">
      <c r="A759" s="17"/>
      <c r="B759" s="17"/>
      <c r="C759" s="17"/>
      <c r="D759" s="17"/>
      <c r="E759" s="17"/>
      <c r="F759" s="17"/>
      <c r="G759" s="17"/>
      <c r="H759" s="17"/>
      <c r="I759" s="17"/>
      <c r="J759" s="17"/>
      <c r="K759" s="35"/>
      <c r="L759" s="17"/>
      <c r="M759" s="17"/>
      <c r="N759" s="17"/>
      <c r="O759" s="17"/>
      <c r="P759" s="17"/>
      <c r="Q759" s="17"/>
      <c r="R759" s="17"/>
      <c r="S759" s="17"/>
      <c r="T759" s="17"/>
      <c r="U759" s="17"/>
      <c r="V759" s="17"/>
      <c r="W759" s="17"/>
      <c r="X759" s="17"/>
      <c r="Y759" s="17"/>
      <c r="Z759" s="17"/>
      <c r="AA759" s="17"/>
      <c r="AB759" s="17"/>
    </row>
    <row r="760" spans="1:28" ht="13.2">
      <c r="A760" s="17"/>
      <c r="B760" s="17"/>
      <c r="C760" s="17"/>
      <c r="D760" s="17"/>
      <c r="E760" s="17"/>
      <c r="F760" s="17"/>
      <c r="G760" s="17"/>
      <c r="H760" s="17"/>
      <c r="I760" s="17"/>
      <c r="J760" s="17"/>
      <c r="K760" s="35"/>
      <c r="L760" s="17"/>
      <c r="M760" s="17"/>
      <c r="N760" s="17"/>
      <c r="O760" s="17"/>
      <c r="P760" s="17"/>
      <c r="Q760" s="17"/>
      <c r="R760" s="17"/>
      <c r="S760" s="17"/>
      <c r="T760" s="17"/>
      <c r="U760" s="17"/>
      <c r="V760" s="17"/>
      <c r="W760" s="17"/>
      <c r="X760" s="17"/>
      <c r="Y760" s="17"/>
      <c r="Z760" s="17"/>
      <c r="AA760" s="17"/>
      <c r="AB760" s="17"/>
    </row>
    <row r="761" spans="1:28" ht="13.2">
      <c r="A761" s="17"/>
      <c r="B761" s="17"/>
      <c r="C761" s="17"/>
      <c r="D761" s="17"/>
      <c r="E761" s="17"/>
      <c r="F761" s="17"/>
      <c r="G761" s="17"/>
      <c r="H761" s="17"/>
      <c r="I761" s="17"/>
      <c r="J761" s="17"/>
      <c r="K761" s="35"/>
      <c r="L761" s="17"/>
      <c r="M761" s="17"/>
      <c r="N761" s="17"/>
      <c r="O761" s="17"/>
      <c r="P761" s="17"/>
      <c r="Q761" s="17"/>
      <c r="R761" s="17"/>
      <c r="S761" s="17"/>
      <c r="T761" s="17"/>
      <c r="U761" s="17"/>
      <c r="V761" s="17"/>
      <c r="W761" s="17"/>
      <c r="X761" s="17"/>
      <c r="Y761" s="17"/>
      <c r="Z761" s="17"/>
      <c r="AA761" s="17"/>
      <c r="AB761" s="17"/>
    </row>
    <row r="762" spans="1:28" ht="13.2">
      <c r="A762" s="17"/>
      <c r="B762" s="17"/>
      <c r="C762" s="17"/>
      <c r="D762" s="17"/>
      <c r="E762" s="17"/>
      <c r="F762" s="17"/>
      <c r="G762" s="17"/>
      <c r="H762" s="17"/>
      <c r="I762" s="17"/>
      <c r="J762" s="17"/>
      <c r="K762" s="35"/>
      <c r="L762" s="17"/>
      <c r="M762" s="17"/>
      <c r="N762" s="17"/>
      <c r="O762" s="17"/>
      <c r="P762" s="17"/>
      <c r="Q762" s="17"/>
      <c r="R762" s="17"/>
      <c r="S762" s="17"/>
      <c r="T762" s="17"/>
      <c r="U762" s="17"/>
      <c r="V762" s="17"/>
      <c r="W762" s="17"/>
      <c r="X762" s="17"/>
      <c r="Y762" s="17"/>
      <c r="Z762" s="17"/>
      <c r="AA762" s="17"/>
      <c r="AB762" s="17"/>
    </row>
    <row r="763" spans="1:28" ht="13.2">
      <c r="A763" s="17"/>
      <c r="B763" s="17"/>
      <c r="C763" s="17"/>
      <c r="D763" s="17"/>
      <c r="E763" s="17"/>
      <c r="F763" s="17"/>
      <c r="G763" s="17"/>
      <c r="H763" s="17"/>
      <c r="I763" s="17"/>
      <c r="J763" s="17"/>
      <c r="K763" s="35"/>
      <c r="L763" s="17"/>
      <c r="M763" s="17"/>
      <c r="N763" s="17"/>
      <c r="O763" s="17"/>
      <c r="P763" s="17"/>
      <c r="Q763" s="17"/>
      <c r="R763" s="17"/>
      <c r="S763" s="17"/>
      <c r="T763" s="17"/>
      <c r="U763" s="17"/>
      <c r="V763" s="17"/>
      <c r="W763" s="17"/>
      <c r="X763" s="17"/>
      <c r="Y763" s="17"/>
      <c r="Z763" s="17"/>
      <c r="AA763" s="17"/>
      <c r="AB763" s="17"/>
    </row>
    <row r="764" spans="1:28" ht="13.2">
      <c r="A764" s="17"/>
      <c r="B764" s="17"/>
      <c r="C764" s="17"/>
      <c r="D764" s="17"/>
      <c r="E764" s="17"/>
      <c r="F764" s="17"/>
      <c r="G764" s="17"/>
      <c r="H764" s="17"/>
      <c r="I764" s="17"/>
      <c r="J764" s="17"/>
      <c r="K764" s="35"/>
      <c r="L764" s="17"/>
      <c r="M764" s="17"/>
      <c r="N764" s="17"/>
      <c r="O764" s="17"/>
      <c r="P764" s="17"/>
      <c r="Q764" s="17"/>
      <c r="R764" s="17"/>
      <c r="S764" s="17"/>
      <c r="T764" s="17"/>
      <c r="U764" s="17"/>
      <c r="V764" s="17"/>
      <c r="W764" s="17"/>
      <c r="X764" s="17"/>
      <c r="Y764" s="17"/>
      <c r="Z764" s="17"/>
      <c r="AA764" s="17"/>
      <c r="AB764" s="17"/>
    </row>
    <row r="765" spans="1:28" ht="13.2">
      <c r="A765" s="17"/>
      <c r="B765" s="17"/>
      <c r="C765" s="17"/>
      <c r="D765" s="17"/>
      <c r="E765" s="17"/>
      <c r="F765" s="17"/>
      <c r="G765" s="17"/>
      <c r="H765" s="17"/>
      <c r="I765" s="17"/>
      <c r="J765" s="17"/>
      <c r="K765" s="35"/>
      <c r="L765" s="17"/>
      <c r="M765" s="17"/>
      <c r="N765" s="17"/>
      <c r="O765" s="17"/>
      <c r="P765" s="17"/>
      <c r="Q765" s="17"/>
      <c r="R765" s="17"/>
      <c r="S765" s="17"/>
      <c r="T765" s="17"/>
      <c r="U765" s="17"/>
      <c r="V765" s="17"/>
      <c r="W765" s="17"/>
      <c r="X765" s="17"/>
      <c r="Y765" s="17"/>
      <c r="Z765" s="17"/>
      <c r="AA765" s="17"/>
      <c r="AB765" s="17"/>
    </row>
    <row r="766" spans="1:28" ht="13.2">
      <c r="A766" s="17"/>
      <c r="B766" s="17"/>
      <c r="C766" s="17"/>
      <c r="D766" s="17"/>
      <c r="E766" s="17"/>
      <c r="F766" s="17"/>
      <c r="G766" s="17"/>
      <c r="H766" s="17"/>
      <c r="I766" s="17"/>
      <c r="J766" s="17"/>
      <c r="K766" s="35"/>
      <c r="L766" s="17"/>
      <c r="M766" s="17"/>
      <c r="N766" s="17"/>
      <c r="O766" s="17"/>
      <c r="P766" s="17"/>
      <c r="Q766" s="17"/>
      <c r="R766" s="17"/>
      <c r="S766" s="17"/>
      <c r="T766" s="17"/>
      <c r="U766" s="17"/>
      <c r="V766" s="17"/>
      <c r="W766" s="17"/>
      <c r="X766" s="17"/>
      <c r="Y766" s="17"/>
      <c r="Z766" s="17"/>
      <c r="AA766" s="17"/>
      <c r="AB766" s="17"/>
    </row>
    <row r="767" spans="1:28" ht="13.2">
      <c r="A767" s="17"/>
      <c r="B767" s="17"/>
      <c r="C767" s="17"/>
      <c r="D767" s="17"/>
      <c r="E767" s="17"/>
      <c r="F767" s="17"/>
      <c r="G767" s="17"/>
      <c r="H767" s="17"/>
      <c r="I767" s="17"/>
      <c r="J767" s="17"/>
      <c r="K767" s="35"/>
      <c r="L767" s="17"/>
      <c r="M767" s="17"/>
      <c r="N767" s="17"/>
      <c r="O767" s="17"/>
      <c r="P767" s="17"/>
      <c r="Q767" s="17"/>
      <c r="R767" s="17"/>
      <c r="S767" s="17"/>
      <c r="T767" s="17"/>
      <c r="U767" s="17"/>
      <c r="V767" s="17"/>
      <c r="W767" s="17"/>
      <c r="X767" s="17"/>
      <c r="Y767" s="17"/>
      <c r="Z767" s="17"/>
      <c r="AA767" s="17"/>
      <c r="AB767" s="17"/>
    </row>
    <row r="768" spans="1:28" ht="13.2">
      <c r="A768" s="17"/>
      <c r="B768" s="17"/>
      <c r="C768" s="17"/>
      <c r="D768" s="17"/>
      <c r="E768" s="17"/>
      <c r="F768" s="17"/>
      <c r="G768" s="17"/>
      <c r="H768" s="17"/>
      <c r="I768" s="17"/>
      <c r="J768" s="17"/>
      <c r="K768" s="35"/>
      <c r="L768" s="17"/>
      <c r="M768" s="17"/>
      <c r="N768" s="17"/>
      <c r="O768" s="17"/>
      <c r="P768" s="17"/>
      <c r="Q768" s="17"/>
      <c r="R768" s="17"/>
      <c r="S768" s="17"/>
      <c r="T768" s="17"/>
      <c r="U768" s="17"/>
      <c r="V768" s="17"/>
      <c r="W768" s="17"/>
      <c r="X768" s="17"/>
      <c r="Y768" s="17"/>
      <c r="Z768" s="17"/>
      <c r="AA768" s="17"/>
      <c r="AB768" s="17"/>
    </row>
    <row r="769" spans="1:28" ht="13.2">
      <c r="A769" s="17"/>
      <c r="B769" s="17"/>
      <c r="C769" s="17"/>
      <c r="D769" s="17"/>
      <c r="E769" s="17"/>
      <c r="F769" s="17"/>
      <c r="G769" s="17"/>
      <c r="H769" s="17"/>
      <c r="I769" s="17"/>
      <c r="J769" s="17"/>
      <c r="K769" s="35"/>
      <c r="L769" s="17"/>
      <c r="M769" s="17"/>
      <c r="N769" s="17"/>
      <c r="O769" s="17"/>
      <c r="P769" s="17"/>
      <c r="Q769" s="17"/>
      <c r="R769" s="17"/>
      <c r="S769" s="17"/>
      <c r="T769" s="17"/>
      <c r="U769" s="17"/>
      <c r="V769" s="17"/>
      <c r="W769" s="17"/>
      <c r="X769" s="17"/>
      <c r="Y769" s="17"/>
      <c r="Z769" s="17"/>
      <c r="AA769" s="17"/>
      <c r="AB769" s="17"/>
    </row>
    <row r="770" spans="1:28" ht="13.2">
      <c r="A770" s="17"/>
      <c r="B770" s="17"/>
      <c r="C770" s="17"/>
      <c r="D770" s="17"/>
      <c r="E770" s="17"/>
      <c r="F770" s="17"/>
      <c r="G770" s="17"/>
      <c r="H770" s="17"/>
      <c r="I770" s="17"/>
      <c r="J770" s="17"/>
      <c r="K770" s="35"/>
      <c r="L770" s="17"/>
      <c r="M770" s="17"/>
      <c r="N770" s="17"/>
      <c r="O770" s="17"/>
      <c r="P770" s="17"/>
      <c r="Q770" s="17"/>
      <c r="R770" s="17"/>
      <c r="S770" s="17"/>
      <c r="T770" s="17"/>
      <c r="U770" s="17"/>
      <c r="V770" s="17"/>
      <c r="W770" s="17"/>
      <c r="X770" s="17"/>
      <c r="Y770" s="17"/>
      <c r="Z770" s="17"/>
      <c r="AA770" s="17"/>
      <c r="AB770" s="17"/>
    </row>
    <row r="771" spans="1:28" ht="13.2">
      <c r="A771" s="17"/>
      <c r="B771" s="17"/>
      <c r="C771" s="17"/>
      <c r="D771" s="17"/>
      <c r="E771" s="17"/>
      <c r="F771" s="17"/>
      <c r="G771" s="17"/>
      <c r="H771" s="17"/>
      <c r="I771" s="17"/>
      <c r="J771" s="17"/>
      <c r="K771" s="35"/>
      <c r="L771" s="17"/>
      <c r="M771" s="17"/>
      <c r="N771" s="17"/>
      <c r="O771" s="17"/>
      <c r="P771" s="17"/>
      <c r="Q771" s="17"/>
      <c r="R771" s="17"/>
      <c r="S771" s="17"/>
      <c r="T771" s="17"/>
      <c r="U771" s="17"/>
      <c r="V771" s="17"/>
      <c r="W771" s="17"/>
      <c r="X771" s="17"/>
      <c r="Y771" s="17"/>
      <c r="Z771" s="17"/>
      <c r="AA771" s="17"/>
      <c r="AB771" s="17"/>
    </row>
    <row r="772" spans="1:28" ht="13.2">
      <c r="A772" s="17"/>
      <c r="B772" s="17"/>
      <c r="C772" s="17"/>
      <c r="D772" s="17"/>
      <c r="E772" s="17"/>
      <c r="F772" s="17"/>
      <c r="G772" s="17"/>
      <c r="H772" s="17"/>
      <c r="I772" s="17"/>
      <c r="J772" s="17"/>
      <c r="K772" s="35"/>
      <c r="L772" s="17"/>
      <c r="M772" s="17"/>
      <c r="N772" s="17"/>
      <c r="O772" s="17"/>
      <c r="P772" s="17"/>
      <c r="Q772" s="17"/>
      <c r="R772" s="17"/>
      <c r="S772" s="17"/>
      <c r="T772" s="17"/>
      <c r="U772" s="17"/>
      <c r="V772" s="17"/>
      <c r="W772" s="17"/>
      <c r="X772" s="17"/>
      <c r="Y772" s="17"/>
      <c r="Z772" s="17"/>
      <c r="AA772" s="17"/>
      <c r="AB772" s="17"/>
    </row>
    <row r="773" spans="1:28" ht="13.2">
      <c r="A773" s="17"/>
      <c r="B773" s="17"/>
      <c r="C773" s="17"/>
      <c r="D773" s="17"/>
      <c r="E773" s="17"/>
      <c r="F773" s="17"/>
      <c r="G773" s="17"/>
      <c r="H773" s="17"/>
      <c r="I773" s="17"/>
      <c r="J773" s="17"/>
      <c r="K773" s="35"/>
      <c r="L773" s="17"/>
      <c r="M773" s="17"/>
      <c r="N773" s="17"/>
      <c r="O773" s="17"/>
      <c r="P773" s="17"/>
      <c r="Q773" s="17"/>
      <c r="R773" s="17"/>
      <c r="S773" s="17"/>
      <c r="T773" s="17"/>
      <c r="U773" s="17"/>
      <c r="V773" s="17"/>
      <c r="W773" s="17"/>
      <c r="X773" s="17"/>
      <c r="Y773" s="17"/>
      <c r="Z773" s="17"/>
      <c r="AA773" s="17"/>
      <c r="AB773" s="17"/>
    </row>
    <row r="774" spans="1:28" ht="13.2">
      <c r="A774" s="17"/>
      <c r="B774" s="17"/>
      <c r="C774" s="17"/>
      <c r="D774" s="17"/>
      <c r="E774" s="17"/>
      <c r="F774" s="17"/>
      <c r="G774" s="17"/>
      <c r="H774" s="17"/>
      <c r="I774" s="17"/>
      <c r="J774" s="17"/>
      <c r="K774" s="35"/>
      <c r="L774" s="17"/>
      <c r="M774" s="17"/>
      <c r="N774" s="17"/>
      <c r="O774" s="17"/>
      <c r="P774" s="17"/>
      <c r="Q774" s="17"/>
      <c r="R774" s="17"/>
      <c r="S774" s="17"/>
      <c r="T774" s="17"/>
      <c r="U774" s="17"/>
      <c r="V774" s="17"/>
      <c r="W774" s="17"/>
      <c r="X774" s="17"/>
      <c r="Y774" s="17"/>
      <c r="Z774" s="17"/>
      <c r="AA774" s="17"/>
      <c r="AB774" s="17"/>
    </row>
    <row r="775" spans="1:28" ht="13.2">
      <c r="A775" s="17"/>
      <c r="B775" s="17"/>
      <c r="C775" s="17"/>
      <c r="D775" s="17"/>
      <c r="E775" s="17"/>
      <c r="F775" s="17"/>
      <c r="G775" s="17"/>
      <c r="H775" s="17"/>
      <c r="I775" s="17"/>
      <c r="J775" s="17"/>
      <c r="K775" s="35"/>
      <c r="L775" s="17"/>
      <c r="M775" s="17"/>
      <c r="N775" s="17"/>
      <c r="O775" s="17"/>
      <c r="P775" s="17"/>
      <c r="Q775" s="17"/>
      <c r="R775" s="17"/>
      <c r="S775" s="17"/>
      <c r="T775" s="17"/>
      <c r="U775" s="17"/>
      <c r="V775" s="17"/>
      <c r="W775" s="17"/>
      <c r="X775" s="17"/>
      <c r="Y775" s="17"/>
      <c r="Z775" s="17"/>
      <c r="AA775" s="17"/>
      <c r="AB775" s="17"/>
    </row>
    <row r="776" spans="1:28" ht="13.2">
      <c r="A776" s="17"/>
      <c r="B776" s="17"/>
      <c r="C776" s="17"/>
      <c r="D776" s="17"/>
      <c r="E776" s="17"/>
      <c r="F776" s="17"/>
      <c r="G776" s="17"/>
      <c r="H776" s="17"/>
      <c r="I776" s="17"/>
      <c r="J776" s="17"/>
      <c r="K776" s="35"/>
      <c r="L776" s="17"/>
      <c r="M776" s="17"/>
      <c r="N776" s="17"/>
      <c r="O776" s="17"/>
      <c r="P776" s="17"/>
      <c r="Q776" s="17"/>
      <c r="R776" s="17"/>
      <c r="S776" s="17"/>
      <c r="T776" s="17"/>
      <c r="U776" s="17"/>
      <c r="V776" s="17"/>
      <c r="W776" s="17"/>
      <c r="X776" s="17"/>
      <c r="Y776" s="17"/>
      <c r="Z776" s="17"/>
      <c r="AA776" s="17"/>
      <c r="AB776" s="17"/>
    </row>
    <row r="777" spans="1:28" ht="13.2">
      <c r="A777" s="17"/>
      <c r="B777" s="17"/>
      <c r="C777" s="17"/>
      <c r="D777" s="17"/>
      <c r="E777" s="17"/>
      <c r="F777" s="17"/>
      <c r="G777" s="17"/>
      <c r="H777" s="17"/>
      <c r="I777" s="17"/>
      <c r="J777" s="17"/>
      <c r="K777" s="35"/>
      <c r="L777" s="17"/>
      <c r="M777" s="17"/>
      <c r="N777" s="17"/>
      <c r="O777" s="17"/>
      <c r="P777" s="17"/>
      <c r="Q777" s="17"/>
      <c r="R777" s="17"/>
      <c r="S777" s="17"/>
      <c r="T777" s="17"/>
      <c r="U777" s="17"/>
      <c r="V777" s="17"/>
      <c r="W777" s="17"/>
      <c r="X777" s="17"/>
      <c r="Y777" s="17"/>
      <c r="Z777" s="17"/>
      <c r="AA777" s="17"/>
      <c r="AB777" s="17"/>
    </row>
    <row r="778" spans="1:28" ht="13.2">
      <c r="A778" s="17"/>
      <c r="B778" s="17"/>
      <c r="C778" s="17"/>
      <c r="D778" s="17"/>
      <c r="E778" s="17"/>
      <c r="F778" s="17"/>
      <c r="G778" s="17"/>
      <c r="H778" s="17"/>
      <c r="I778" s="17"/>
      <c r="J778" s="17"/>
      <c r="K778" s="35"/>
      <c r="L778" s="17"/>
      <c r="M778" s="17"/>
      <c r="N778" s="17"/>
      <c r="O778" s="17"/>
      <c r="P778" s="17"/>
      <c r="Q778" s="17"/>
      <c r="R778" s="17"/>
      <c r="S778" s="17"/>
      <c r="T778" s="17"/>
      <c r="U778" s="17"/>
      <c r="V778" s="17"/>
      <c r="W778" s="17"/>
      <c r="X778" s="17"/>
      <c r="Y778" s="17"/>
      <c r="Z778" s="17"/>
      <c r="AA778" s="17"/>
      <c r="AB778" s="17"/>
    </row>
    <row r="779" spans="1:28" ht="13.2">
      <c r="A779" s="17"/>
      <c r="B779" s="17"/>
      <c r="C779" s="17"/>
      <c r="D779" s="17"/>
      <c r="E779" s="17"/>
      <c r="F779" s="17"/>
      <c r="G779" s="17"/>
      <c r="H779" s="17"/>
      <c r="I779" s="17"/>
      <c r="J779" s="17"/>
      <c r="K779" s="35"/>
      <c r="L779" s="17"/>
      <c r="M779" s="17"/>
      <c r="N779" s="17"/>
      <c r="O779" s="17"/>
      <c r="P779" s="17"/>
      <c r="Q779" s="17"/>
      <c r="R779" s="17"/>
      <c r="S779" s="17"/>
      <c r="T779" s="17"/>
      <c r="U779" s="17"/>
      <c r="V779" s="17"/>
      <c r="W779" s="17"/>
      <c r="X779" s="17"/>
      <c r="Y779" s="17"/>
      <c r="Z779" s="17"/>
      <c r="AA779" s="17"/>
      <c r="AB779" s="17"/>
    </row>
    <row r="780" spans="1:28" ht="13.2">
      <c r="A780" s="17"/>
      <c r="B780" s="17"/>
      <c r="C780" s="17"/>
      <c r="D780" s="17"/>
      <c r="E780" s="17"/>
      <c r="F780" s="17"/>
      <c r="G780" s="17"/>
      <c r="H780" s="17"/>
      <c r="I780" s="17"/>
      <c r="J780" s="17"/>
      <c r="K780" s="35"/>
      <c r="L780" s="17"/>
      <c r="M780" s="17"/>
      <c r="N780" s="17"/>
      <c r="O780" s="17"/>
      <c r="P780" s="17"/>
      <c r="Q780" s="17"/>
      <c r="R780" s="17"/>
      <c r="S780" s="17"/>
      <c r="T780" s="17"/>
      <c r="U780" s="17"/>
      <c r="V780" s="17"/>
      <c r="W780" s="17"/>
      <c r="X780" s="17"/>
      <c r="Y780" s="17"/>
      <c r="Z780" s="17"/>
      <c r="AA780" s="17"/>
      <c r="AB780" s="17"/>
    </row>
    <row r="781" spans="1:28" ht="13.2">
      <c r="A781" s="17"/>
      <c r="B781" s="17"/>
      <c r="C781" s="17"/>
      <c r="D781" s="17"/>
      <c r="E781" s="17"/>
      <c r="F781" s="17"/>
      <c r="G781" s="17"/>
      <c r="H781" s="17"/>
      <c r="I781" s="17"/>
      <c r="J781" s="17"/>
      <c r="K781" s="35"/>
      <c r="L781" s="17"/>
      <c r="M781" s="17"/>
      <c r="N781" s="17"/>
      <c r="O781" s="17"/>
      <c r="P781" s="17"/>
      <c r="Q781" s="17"/>
      <c r="R781" s="17"/>
      <c r="S781" s="17"/>
      <c r="T781" s="17"/>
      <c r="U781" s="17"/>
      <c r="V781" s="17"/>
      <c r="W781" s="17"/>
      <c r="X781" s="17"/>
      <c r="Y781" s="17"/>
      <c r="Z781" s="17"/>
      <c r="AA781" s="17"/>
      <c r="AB781" s="17"/>
    </row>
    <row r="782" spans="1:28" ht="13.2">
      <c r="A782" s="17"/>
      <c r="B782" s="17"/>
      <c r="C782" s="17"/>
      <c r="D782" s="17"/>
      <c r="E782" s="17"/>
      <c r="F782" s="17"/>
      <c r="G782" s="17"/>
      <c r="H782" s="17"/>
      <c r="I782" s="17"/>
      <c r="J782" s="17"/>
      <c r="K782" s="35"/>
      <c r="L782" s="17"/>
      <c r="M782" s="17"/>
      <c r="N782" s="17"/>
      <c r="O782" s="17"/>
      <c r="P782" s="17"/>
      <c r="Q782" s="17"/>
      <c r="R782" s="17"/>
      <c r="S782" s="17"/>
      <c r="T782" s="17"/>
      <c r="U782" s="17"/>
      <c r="V782" s="17"/>
      <c r="W782" s="17"/>
      <c r="X782" s="17"/>
      <c r="Y782" s="17"/>
      <c r="Z782" s="17"/>
      <c r="AA782" s="17"/>
      <c r="AB782" s="17"/>
    </row>
    <row r="783" spans="1:28" ht="13.2">
      <c r="A783" s="17"/>
      <c r="B783" s="17"/>
      <c r="C783" s="17"/>
      <c r="D783" s="17"/>
      <c r="E783" s="17"/>
      <c r="F783" s="17"/>
      <c r="G783" s="17"/>
      <c r="H783" s="17"/>
      <c r="I783" s="17"/>
      <c r="J783" s="17"/>
      <c r="K783" s="35"/>
      <c r="L783" s="17"/>
      <c r="M783" s="17"/>
      <c r="N783" s="17"/>
      <c r="O783" s="17"/>
      <c r="P783" s="17"/>
      <c r="Q783" s="17"/>
      <c r="R783" s="17"/>
      <c r="S783" s="17"/>
      <c r="T783" s="17"/>
      <c r="U783" s="17"/>
      <c r="V783" s="17"/>
      <c r="W783" s="17"/>
      <c r="X783" s="17"/>
      <c r="Y783" s="17"/>
      <c r="Z783" s="17"/>
      <c r="AA783" s="17"/>
      <c r="AB783" s="17"/>
    </row>
    <row r="784" spans="1:28" ht="13.2">
      <c r="A784" s="17"/>
      <c r="B784" s="17"/>
      <c r="C784" s="17"/>
      <c r="D784" s="17"/>
      <c r="E784" s="17"/>
      <c r="F784" s="17"/>
      <c r="G784" s="17"/>
      <c r="H784" s="17"/>
      <c r="I784" s="17"/>
      <c r="J784" s="17"/>
      <c r="K784" s="35"/>
      <c r="L784" s="17"/>
      <c r="M784" s="17"/>
      <c r="N784" s="17"/>
      <c r="O784" s="17"/>
      <c r="P784" s="17"/>
      <c r="Q784" s="17"/>
      <c r="R784" s="17"/>
      <c r="S784" s="17"/>
      <c r="T784" s="17"/>
      <c r="U784" s="17"/>
      <c r="V784" s="17"/>
      <c r="W784" s="17"/>
      <c r="X784" s="17"/>
      <c r="Y784" s="17"/>
      <c r="Z784" s="17"/>
      <c r="AA784" s="17"/>
      <c r="AB784" s="17"/>
    </row>
    <row r="785" spans="1:28" ht="13.2">
      <c r="A785" s="17"/>
      <c r="B785" s="17"/>
      <c r="C785" s="17"/>
      <c r="D785" s="17"/>
      <c r="E785" s="17"/>
      <c r="F785" s="17"/>
      <c r="G785" s="17"/>
      <c r="H785" s="17"/>
      <c r="I785" s="17"/>
      <c r="J785" s="17"/>
      <c r="K785" s="35"/>
      <c r="L785" s="17"/>
      <c r="M785" s="17"/>
      <c r="N785" s="17"/>
      <c r="O785" s="17"/>
      <c r="P785" s="17"/>
      <c r="Q785" s="17"/>
      <c r="R785" s="17"/>
      <c r="S785" s="17"/>
      <c r="T785" s="17"/>
      <c r="U785" s="17"/>
      <c r="V785" s="17"/>
      <c r="W785" s="17"/>
      <c r="X785" s="17"/>
      <c r="Y785" s="17"/>
      <c r="Z785" s="17"/>
      <c r="AA785" s="17"/>
      <c r="AB785" s="17"/>
    </row>
    <row r="786" spans="1:28" ht="13.2">
      <c r="A786" s="17"/>
      <c r="B786" s="17"/>
      <c r="C786" s="17"/>
      <c r="D786" s="17"/>
      <c r="E786" s="17"/>
      <c r="F786" s="17"/>
      <c r="G786" s="17"/>
      <c r="H786" s="17"/>
      <c r="I786" s="17"/>
      <c r="J786" s="17"/>
      <c r="K786" s="35"/>
      <c r="L786" s="17"/>
      <c r="M786" s="17"/>
      <c r="N786" s="17"/>
      <c r="O786" s="17"/>
      <c r="P786" s="17"/>
      <c r="Q786" s="17"/>
      <c r="R786" s="17"/>
      <c r="S786" s="17"/>
      <c r="T786" s="17"/>
      <c r="U786" s="17"/>
      <c r="V786" s="17"/>
      <c r="W786" s="17"/>
      <c r="X786" s="17"/>
      <c r="Y786" s="17"/>
      <c r="Z786" s="17"/>
      <c r="AA786" s="17"/>
      <c r="AB786" s="17"/>
    </row>
    <row r="787" spans="1:28" ht="13.2">
      <c r="A787" s="17"/>
      <c r="B787" s="17"/>
      <c r="C787" s="17"/>
      <c r="D787" s="17"/>
      <c r="E787" s="17"/>
      <c r="F787" s="17"/>
      <c r="G787" s="17"/>
      <c r="H787" s="17"/>
      <c r="I787" s="17"/>
      <c r="J787" s="17"/>
      <c r="K787" s="35"/>
      <c r="L787" s="17"/>
      <c r="M787" s="17"/>
      <c r="N787" s="17"/>
      <c r="O787" s="17"/>
      <c r="P787" s="17"/>
      <c r="Q787" s="17"/>
      <c r="R787" s="17"/>
      <c r="S787" s="17"/>
      <c r="T787" s="17"/>
      <c r="U787" s="17"/>
      <c r="V787" s="17"/>
      <c r="W787" s="17"/>
      <c r="X787" s="17"/>
      <c r="Y787" s="17"/>
      <c r="Z787" s="17"/>
      <c r="AA787" s="17"/>
      <c r="AB787" s="17"/>
    </row>
    <row r="788" spans="1:28" ht="13.2">
      <c r="A788" s="17"/>
      <c r="B788" s="17"/>
      <c r="C788" s="17"/>
      <c r="D788" s="17"/>
      <c r="E788" s="17"/>
      <c r="F788" s="17"/>
      <c r="G788" s="17"/>
      <c r="H788" s="17"/>
      <c r="I788" s="17"/>
      <c r="J788" s="17"/>
      <c r="K788" s="35"/>
      <c r="L788" s="17"/>
      <c r="M788" s="17"/>
      <c r="N788" s="17"/>
      <c r="O788" s="17"/>
      <c r="P788" s="17"/>
      <c r="Q788" s="17"/>
      <c r="R788" s="17"/>
      <c r="S788" s="17"/>
      <c r="T788" s="17"/>
      <c r="U788" s="17"/>
      <c r="V788" s="17"/>
      <c r="W788" s="17"/>
      <c r="X788" s="17"/>
      <c r="Y788" s="17"/>
      <c r="Z788" s="17"/>
      <c r="AA788" s="17"/>
      <c r="AB788" s="17"/>
    </row>
    <row r="789" spans="1:28" ht="13.2">
      <c r="A789" s="17"/>
      <c r="B789" s="17"/>
      <c r="C789" s="17"/>
      <c r="D789" s="17"/>
      <c r="E789" s="17"/>
      <c r="F789" s="17"/>
      <c r="G789" s="17"/>
      <c r="H789" s="17"/>
      <c r="I789" s="17"/>
      <c r="J789" s="17"/>
      <c r="K789" s="35"/>
      <c r="L789" s="17"/>
      <c r="M789" s="17"/>
      <c r="N789" s="17"/>
      <c r="O789" s="17"/>
      <c r="P789" s="17"/>
      <c r="Q789" s="17"/>
      <c r="R789" s="17"/>
      <c r="S789" s="17"/>
      <c r="T789" s="17"/>
      <c r="U789" s="17"/>
      <c r="V789" s="17"/>
      <c r="W789" s="17"/>
      <c r="X789" s="17"/>
      <c r="Y789" s="17"/>
      <c r="Z789" s="17"/>
      <c r="AA789" s="17"/>
      <c r="AB789" s="17"/>
    </row>
    <row r="790" spans="1:28" ht="13.2">
      <c r="A790" s="17"/>
      <c r="B790" s="17"/>
      <c r="C790" s="17"/>
      <c r="D790" s="17"/>
      <c r="E790" s="17"/>
      <c r="F790" s="17"/>
      <c r="G790" s="17"/>
      <c r="H790" s="17"/>
      <c r="I790" s="17"/>
      <c r="J790" s="17"/>
      <c r="K790" s="35"/>
      <c r="L790" s="17"/>
      <c r="M790" s="17"/>
      <c r="N790" s="17"/>
      <c r="O790" s="17"/>
      <c r="P790" s="17"/>
      <c r="Q790" s="17"/>
      <c r="R790" s="17"/>
      <c r="S790" s="17"/>
      <c r="T790" s="17"/>
      <c r="U790" s="17"/>
      <c r="V790" s="17"/>
      <c r="W790" s="17"/>
      <c r="X790" s="17"/>
      <c r="Y790" s="17"/>
      <c r="Z790" s="17"/>
      <c r="AA790" s="17"/>
      <c r="AB790" s="17"/>
    </row>
    <row r="791" spans="1:28" ht="13.2">
      <c r="A791" s="17"/>
      <c r="B791" s="17"/>
      <c r="C791" s="17"/>
      <c r="D791" s="17"/>
      <c r="E791" s="17"/>
      <c r="F791" s="17"/>
      <c r="G791" s="17"/>
      <c r="H791" s="17"/>
      <c r="I791" s="17"/>
      <c r="J791" s="17"/>
      <c r="K791" s="35"/>
      <c r="L791" s="17"/>
      <c r="M791" s="17"/>
      <c r="N791" s="17"/>
      <c r="O791" s="17"/>
      <c r="P791" s="17"/>
      <c r="Q791" s="17"/>
      <c r="R791" s="17"/>
      <c r="S791" s="17"/>
      <c r="T791" s="17"/>
      <c r="U791" s="17"/>
      <c r="V791" s="17"/>
      <c r="W791" s="17"/>
      <c r="X791" s="17"/>
      <c r="Y791" s="17"/>
      <c r="Z791" s="17"/>
      <c r="AA791" s="17"/>
      <c r="AB791" s="17"/>
    </row>
    <row r="792" spans="1:28" ht="13.2">
      <c r="A792" s="17"/>
      <c r="B792" s="17"/>
      <c r="C792" s="17"/>
      <c r="D792" s="17"/>
      <c r="E792" s="17"/>
      <c r="F792" s="17"/>
      <c r="G792" s="17"/>
      <c r="H792" s="17"/>
      <c r="I792" s="17"/>
      <c r="J792" s="17"/>
      <c r="K792" s="35"/>
      <c r="L792" s="17"/>
      <c r="M792" s="17"/>
      <c r="N792" s="17"/>
      <c r="O792" s="17"/>
      <c r="P792" s="17"/>
      <c r="Q792" s="17"/>
      <c r="R792" s="17"/>
      <c r="S792" s="17"/>
      <c r="T792" s="17"/>
      <c r="U792" s="17"/>
      <c r="V792" s="17"/>
      <c r="W792" s="17"/>
      <c r="X792" s="17"/>
      <c r="Y792" s="17"/>
      <c r="Z792" s="17"/>
      <c r="AA792" s="17"/>
      <c r="AB792" s="17"/>
    </row>
    <row r="793" spans="1:28" ht="13.2">
      <c r="A793" s="17"/>
      <c r="B793" s="17"/>
      <c r="C793" s="17"/>
      <c r="D793" s="17"/>
      <c r="E793" s="17"/>
      <c r="F793" s="17"/>
      <c r="G793" s="17"/>
      <c r="H793" s="17"/>
      <c r="I793" s="17"/>
      <c r="J793" s="17"/>
      <c r="K793" s="35"/>
      <c r="L793" s="17"/>
      <c r="M793" s="17"/>
      <c r="N793" s="17"/>
      <c r="O793" s="17"/>
      <c r="P793" s="17"/>
      <c r="Q793" s="17"/>
      <c r="R793" s="17"/>
      <c r="S793" s="17"/>
      <c r="T793" s="17"/>
      <c r="U793" s="17"/>
      <c r="V793" s="17"/>
      <c r="W793" s="17"/>
      <c r="X793" s="17"/>
      <c r="Y793" s="17"/>
      <c r="Z793" s="17"/>
      <c r="AA793" s="17"/>
      <c r="AB793" s="17"/>
    </row>
    <row r="794" spans="1:28" ht="13.2">
      <c r="A794" s="17"/>
      <c r="B794" s="17"/>
      <c r="C794" s="17"/>
      <c r="D794" s="17"/>
      <c r="E794" s="17"/>
      <c r="F794" s="17"/>
      <c r="G794" s="17"/>
      <c r="H794" s="17"/>
      <c r="I794" s="17"/>
      <c r="J794" s="17"/>
      <c r="K794" s="35"/>
      <c r="L794" s="17"/>
      <c r="M794" s="17"/>
      <c r="N794" s="17"/>
      <c r="O794" s="17"/>
      <c r="P794" s="17"/>
      <c r="Q794" s="17"/>
      <c r="R794" s="17"/>
      <c r="S794" s="17"/>
      <c r="T794" s="17"/>
      <c r="U794" s="17"/>
      <c r="V794" s="17"/>
      <c r="W794" s="17"/>
      <c r="X794" s="17"/>
      <c r="Y794" s="17"/>
      <c r="Z794" s="17"/>
      <c r="AA794" s="17"/>
      <c r="AB794" s="17"/>
    </row>
    <row r="795" spans="1:28" ht="13.2">
      <c r="A795" s="17"/>
      <c r="B795" s="17"/>
      <c r="C795" s="17"/>
      <c r="D795" s="17"/>
      <c r="E795" s="17"/>
      <c r="F795" s="17"/>
      <c r="G795" s="17"/>
      <c r="H795" s="17"/>
      <c r="I795" s="17"/>
      <c r="J795" s="17"/>
      <c r="K795" s="35"/>
      <c r="L795" s="17"/>
      <c r="M795" s="17"/>
      <c r="N795" s="17"/>
      <c r="O795" s="17"/>
      <c r="P795" s="17"/>
      <c r="Q795" s="17"/>
      <c r="R795" s="17"/>
      <c r="S795" s="17"/>
      <c r="T795" s="17"/>
      <c r="U795" s="17"/>
      <c r="V795" s="17"/>
      <c r="W795" s="17"/>
      <c r="X795" s="17"/>
      <c r="Y795" s="17"/>
      <c r="Z795" s="17"/>
      <c r="AA795" s="17"/>
      <c r="AB795" s="17"/>
    </row>
    <row r="796" spans="1:28" ht="13.2">
      <c r="A796" s="17"/>
      <c r="B796" s="17"/>
      <c r="C796" s="17"/>
      <c r="D796" s="17"/>
      <c r="E796" s="17"/>
      <c r="F796" s="17"/>
      <c r="G796" s="17"/>
      <c r="H796" s="17"/>
      <c r="I796" s="17"/>
      <c r="J796" s="17"/>
      <c r="K796" s="35"/>
      <c r="L796" s="17"/>
      <c r="M796" s="17"/>
      <c r="N796" s="17"/>
      <c r="O796" s="17"/>
      <c r="P796" s="17"/>
      <c r="Q796" s="17"/>
      <c r="R796" s="17"/>
      <c r="S796" s="17"/>
      <c r="T796" s="17"/>
      <c r="U796" s="17"/>
      <c r="V796" s="17"/>
      <c r="W796" s="17"/>
      <c r="X796" s="17"/>
      <c r="Y796" s="17"/>
      <c r="Z796" s="17"/>
      <c r="AA796" s="17"/>
      <c r="AB796" s="17"/>
    </row>
    <row r="797" spans="1:28" ht="13.2">
      <c r="A797" s="17"/>
      <c r="B797" s="17"/>
      <c r="C797" s="17"/>
      <c r="D797" s="17"/>
      <c r="E797" s="17"/>
      <c r="F797" s="17"/>
      <c r="G797" s="17"/>
      <c r="H797" s="17"/>
      <c r="I797" s="17"/>
      <c r="J797" s="17"/>
      <c r="K797" s="35"/>
      <c r="L797" s="17"/>
      <c r="M797" s="17"/>
      <c r="N797" s="17"/>
      <c r="O797" s="17"/>
      <c r="P797" s="17"/>
      <c r="Q797" s="17"/>
      <c r="R797" s="17"/>
      <c r="S797" s="17"/>
      <c r="T797" s="17"/>
      <c r="U797" s="17"/>
      <c r="V797" s="17"/>
      <c r="W797" s="17"/>
      <c r="X797" s="17"/>
      <c r="Y797" s="17"/>
      <c r="Z797" s="17"/>
      <c r="AA797" s="17"/>
      <c r="AB797" s="17"/>
    </row>
    <row r="798" spans="1:28" ht="13.2">
      <c r="A798" s="17"/>
      <c r="B798" s="17"/>
      <c r="C798" s="17"/>
      <c r="D798" s="17"/>
      <c r="E798" s="17"/>
      <c r="F798" s="17"/>
      <c r="G798" s="17"/>
      <c r="H798" s="17"/>
      <c r="I798" s="17"/>
      <c r="J798" s="17"/>
      <c r="K798" s="35"/>
      <c r="L798" s="17"/>
      <c r="M798" s="17"/>
      <c r="N798" s="17"/>
      <c r="O798" s="17"/>
      <c r="P798" s="17"/>
      <c r="Q798" s="17"/>
      <c r="R798" s="17"/>
      <c r="S798" s="17"/>
      <c r="T798" s="17"/>
      <c r="U798" s="17"/>
      <c r="V798" s="17"/>
      <c r="W798" s="17"/>
      <c r="X798" s="17"/>
      <c r="Y798" s="17"/>
      <c r="Z798" s="17"/>
      <c r="AA798" s="17"/>
      <c r="AB798" s="17"/>
    </row>
    <row r="799" spans="1:28" ht="13.2">
      <c r="A799" s="17"/>
      <c r="B799" s="17"/>
      <c r="C799" s="17"/>
      <c r="D799" s="17"/>
      <c r="E799" s="17"/>
      <c r="F799" s="17"/>
      <c r="G799" s="17"/>
      <c r="H799" s="17"/>
      <c r="I799" s="17"/>
      <c r="J799" s="17"/>
      <c r="K799" s="35"/>
      <c r="L799" s="17"/>
      <c r="M799" s="17"/>
      <c r="N799" s="17"/>
      <c r="O799" s="17"/>
      <c r="P799" s="17"/>
      <c r="Q799" s="17"/>
      <c r="R799" s="17"/>
      <c r="S799" s="17"/>
      <c r="T799" s="17"/>
      <c r="U799" s="17"/>
      <c r="V799" s="17"/>
      <c r="W799" s="17"/>
      <c r="X799" s="17"/>
      <c r="Y799" s="17"/>
      <c r="Z799" s="17"/>
      <c r="AA799" s="17"/>
      <c r="AB799" s="17"/>
    </row>
    <row r="800" spans="1:28" ht="13.2">
      <c r="A800" s="17"/>
      <c r="B800" s="17"/>
      <c r="C800" s="17"/>
      <c r="D800" s="17"/>
      <c r="E800" s="17"/>
      <c r="F800" s="17"/>
      <c r="G800" s="17"/>
      <c r="H800" s="17"/>
      <c r="I800" s="17"/>
      <c r="J800" s="17"/>
      <c r="K800" s="35"/>
      <c r="L800" s="17"/>
      <c r="M800" s="17"/>
      <c r="N800" s="17"/>
      <c r="O800" s="17"/>
      <c r="P800" s="17"/>
      <c r="Q800" s="17"/>
      <c r="R800" s="17"/>
      <c r="S800" s="17"/>
      <c r="T800" s="17"/>
      <c r="U800" s="17"/>
      <c r="V800" s="17"/>
      <c r="W800" s="17"/>
      <c r="X800" s="17"/>
      <c r="Y800" s="17"/>
      <c r="Z800" s="17"/>
      <c r="AA800" s="17"/>
      <c r="AB800" s="17"/>
    </row>
    <row r="801" spans="1:28" ht="13.2">
      <c r="A801" s="17"/>
      <c r="B801" s="17"/>
      <c r="C801" s="17"/>
      <c r="D801" s="17"/>
      <c r="E801" s="17"/>
      <c r="F801" s="17"/>
      <c r="G801" s="17"/>
      <c r="H801" s="17"/>
      <c r="I801" s="17"/>
      <c r="J801" s="17"/>
      <c r="K801" s="35"/>
      <c r="L801" s="17"/>
      <c r="M801" s="17"/>
      <c r="N801" s="17"/>
      <c r="O801" s="17"/>
      <c r="P801" s="17"/>
      <c r="Q801" s="17"/>
      <c r="R801" s="17"/>
      <c r="S801" s="17"/>
      <c r="T801" s="17"/>
      <c r="U801" s="17"/>
      <c r="V801" s="17"/>
      <c r="W801" s="17"/>
      <c r="X801" s="17"/>
      <c r="Y801" s="17"/>
      <c r="Z801" s="17"/>
      <c r="AA801" s="17"/>
      <c r="AB801" s="17"/>
    </row>
    <row r="802" spans="1:28" ht="13.2">
      <c r="A802" s="17"/>
      <c r="B802" s="17"/>
      <c r="C802" s="17"/>
      <c r="D802" s="17"/>
      <c r="E802" s="17"/>
      <c r="F802" s="17"/>
      <c r="G802" s="17"/>
      <c r="H802" s="17"/>
      <c r="I802" s="17"/>
      <c r="J802" s="17"/>
      <c r="K802" s="35"/>
      <c r="L802" s="17"/>
      <c r="M802" s="17"/>
      <c r="N802" s="17"/>
      <c r="O802" s="17"/>
      <c r="P802" s="17"/>
      <c r="Q802" s="17"/>
      <c r="R802" s="17"/>
      <c r="S802" s="17"/>
      <c r="T802" s="17"/>
      <c r="U802" s="17"/>
      <c r="V802" s="17"/>
      <c r="W802" s="17"/>
      <c r="X802" s="17"/>
      <c r="Y802" s="17"/>
      <c r="Z802" s="17"/>
      <c r="AA802" s="17"/>
      <c r="AB802" s="17"/>
    </row>
    <row r="803" spans="1:28" ht="13.2">
      <c r="A803" s="17"/>
      <c r="B803" s="17"/>
      <c r="C803" s="17"/>
      <c r="D803" s="17"/>
      <c r="E803" s="17"/>
      <c r="F803" s="17"/>
      <c r="G803" s="17"/>
      <c r="H803" s="17"/>
      <c r="I803" s="17"/>
      <c r="J803" s="17"/>
      <c r="K803" s="35"/>
      <c r="L803" s="17"/>
      <c r="M803" s="17"/>
      <c r="N803" s="17"/>
      <c r="O803" s="17"/>
      <c r="P803" s="17"/>
      <c r="Q803" s="17"/>
      <c r="R803" s="17"/>
      <c r="S803" s="17"/>
      <c r="T803" s="17"/>
      <c r="U803" s="17"/>
      <c r="V803" s="17"/>
      <c r="W803" s="17"/>
      <c r="X803" s="17"/>
      <c r="Y803" s="17"/>
      <c r="Z803" s="17"/>
      <c r="AA803" s="17"/>
      <c r="AB803" s="17"/>
    </row>
    <row r="804" spans="1:28" ht="13.2">
      <c r="A804" s="17"/>
      <c r="B804" s="17"/>
      <c r="C804" s="17"/>
      <c r="D804" s="17"/>
      <c r="E804" s="17"/>
      <c r="F804" s="17"/>
      <c r="G804" s="17"/>
      <c r="H804" s="17"/>
      <c r="I804" s="17"/>
      <c r="J804" s="17"/>
      <c r="K804" s="35"/>
      <c r="L804" s="17"/>
      <c r="M804" s="17"/>
      <c r="N804" s="17"/>
      <c r="O804" s="17"/>
      <c r="P804" s="17"/>
      <c r="Q804" s="17"/>
      <c r="R804" s="17"/>
      <c r="S804" s="17"/>
      <c r="T804" s="17"/>
      <c r="U804" s="17"/>
      <c r="V804" s="17"/>
      <c r="W804" s="17"/>
      <c r="X804" s="17"/>
      <c r="Y804" s="17"/>
      <c r="Z804" s="17"/>
      <c r="AA804" s="17"/>
      <c r="AB804" s="17"/>
    </row>
    <row r="805" spans="1:28" ht="13.2">
      <c r="A805" s="17"/>
      <c r="B805" s="17"/>
      <c r="C805" s="17"/>
      <c r="D805" s="17"/>
      <c r="E805" s="17"/>
      <c r="F805" s="17"/>
      <c r="G805" s="17"/>
      <c r="H805" s="17"/>
      <c r="I805" s="17"/>
      <c r="J805" s="17"/>
      <c r="K805" s="35"/>
      <c r="L805" s="17"/>
      <c r="M805" s="17"/>
      <c r="N805" s="17"/>
      <c r="O805" s="17"/>
      <c r="P805" s="17"/>
      <c r="Q805" s="17"/>
      <c r="R805" s="17"/>
      <c r="S805" s="17"/>
      <c r="T805" s="17"/>
      <c r="U805" s="17"/>
      <c r="V805" s="17"/>
      <c r="W805" s="17"/>
      <c r="X805" s="17"/>
      <c r="Y805" s="17"/>
      <c r="Z805" s="17"/>
      <c r="AA805" s="17"/>
      <c r="AB805" s="17"/>
    </row>
    <row r="806" spans="1:28" ht="13.2">
      <c r="A806" s="17"/>
      <c r="B806" s="17"/>
      <c r="C806" s="17"/>
      <c r="D806" s="17"/>
      <c r="E806" s="17"/>
      <c r="F806" s="17"/>
      <c r="G806" s="17"/>
      <c r="H806" s="17"/>
      <c r="I806" s="17"/>
      <c r="J806" s="17"/>
      <c r="K806" s="35"/>
      <c r="L806" s="17"/>
      <c r="M806" s="17"/>
      <c r="N806" s="17"/>
      <c r="O806" s="17"/>
      <c r="P806" s="17"/>
      <c r="Q806" s="17"/>
      <c r="R806" s="17"/>
      <c r="S806" s="17"/>
      <c r="T806" s="17"/>
      <c r="U806" s="17"/>
      <c r="V806" s="17"/>
      <c r="W806" s="17"/>
      <c r="X806" s="17"/>
      <c r="Y806" s="17"/>
      <c r="Z806" s="17"/>
      <c r="AA806" s="17"/>
      <c r="AB806" s="17"/>
    </row>
    <row r="807" spans="1:28" ht="13.2">
      <c r="A807" s="17"/>
      <c r="B807" s="17"/>
      <c r="C807" s="17"/>
      <c r="D807" s="17"/>
      <c r="E807" s="17"/>
      <c r="F807" s="17"/>
      <c r="G807" s="17"/>
      <c r="H807" s="17"/>
      <c r="I807" s="17"/>
      <c r="J807" s="17"/>
      <c r="K807" s="35"/>
      <c r="L807" s="17"/>
      <c r="M807" s="17"/>
      <c r="N807" s="17"/>
      <c r="O807" s="17"/>
      <c r="P807" s="17"/>
      <c r="Q807" s="17"/>
      <c r="R807" s="17"/>
      <c r="S807" s="17"/>
      <c r="T807" s="17"/>
      <c r="U807" s="17"/>
      <c r="V807" s="17"/>
      <c r="W807" s="17"/>
      <c r="X807" s="17"/>
      <c r="Y807" s="17"/>
      <c r="Z807" s="17"/>
      <c r="AA807" s="17"/>
      <c r="AB807" s="17"/>
    </row>
    <row r="808" spans="1:28" ht="13.2">
      <c r="A808" s="17"/>
      <c r="B808" s="17"/>
      <c r="C808" s="17"/>
      <c r="D808" s="17"/>
      <c r="E808" s="17"/>
      <c r="F808" s="17"/>
      <c r="G808" s="17"/>
      <c r="H808" s="17"/>
      <c r="I808" s="17"/>
      <c r="J808" s="17"/>
      <c r="K808" s="35"/>
      <c r="L808" s="17"/>
      <c r="M808" s="17"/>
      <c r="N808" s="17"/>
      <c r="O808" s="17"/>
      <c r="P808" s="17"/>
      <c r="Q808" s="17"/>
      <c r="R808" s="17"/>
      <c r="S808" s="17"/>
      <c r="T808" s="17"/>
      <c r="U808" s="17"/>
      <c r="V808" s="17"/>
      <c r="W808" s="17"/>
      <c r="X808" s="17"/>
      <c r="Y808" s="17"/>
      <c r="Z808" s="17"/>
      <c r="AA808" s="17"/>
      <c r="AB808" s="17"/>
    </row>
    <row r="809" spans="1:28" ht="13.2">
      <c r="A809" s="17"/>
      <c r="B809" s="17"/>
      <c r="C809" s="17"/>
      <c r="D809" s="17"/>
      <c r="E809" s="17"/>
      <c r="F809" s="17"/>
      <c r="G809" s="17"/>
      <c r="H809" s="17"/>
      <c r="I809" s="17"/>
      <c r="J809" s="17"/>
      <c r="K809" s="35"/>
      <c r="L809" s="17"/>
      <c r="M809" s="17"/>
      <c r="N809" s="17"/>
      <c r="O809" s="17"/>
      <c r="P809" s="17"/>
      <c r="Q809" s="17"/>
      <c r="R809" s="17"/>
      <c r="S809" s="17"/>
      <c r="T809" s="17"/>
      <c r="U809" s="17"/>
      <c r="V809" s="17"/>
      <c r="W809" s="17"/>
      <c r="X809" s="17"/>
      <c r="Y809" s="17"/>
      <c r="Z809" s="17"/>
      <c r="AA809" s="17"/>
      <c r="AB809" s="17"/>
    </row>
    <row r="810" spans="1:28" ht="13.2">
      <c r="A810" s="17"/>
      <c r="B810" s="17"/>
      <c r="C810" s="17"/>
      <c r="D810" s="17"/>
      <c r="E810" s="17"/>
      <c r="F810" s="17"/>
      <c r="G810" s="17"/>
      <c r="H810" s="17"/>
      <c r="I810" s="17"/>
      <c r="J810" s="17"/>
      <c r="K810" s="35"/>
      <c r="L810" s="17"/>
      <c r="M810" s="17"/>
      <c r="N810" s="17"/>
      <c r="O810" s="17"/>
      <c r="P810" s="17"/>
      <c r="Q810" s="17"/>
      <c r="R810" s="17"/>
      <c r="S810" s="17"/>
      <c r="T810" s="17"/>
      <c r="U810" s="17"/>
      <c r="V810" s="17"/>
      <c r="W810" s="17"/>
      <c r="X810" s="17"/>
      <c r="Y810" s="17"/>
      <c r="Z810" s="17"/>
      <c r="AA810" s="17"/>
      <c r="AB810" s="17"/>
    </row>
    <row r="811" spans="1:28" ht="13.2">
      <c r="A811" s="17"/>
      <c r="B811" s="17"/>
      <c r="C811" s="17"/>
      <c r="D811" s="17"/>
      <c r="E811" s="17"/>
      <c r="F811" s="17"/>
      <c r="G811" s="17"/>
      <c r="H811" s="17"/>
      <c r="I811" s="17"/>
      <c r="J811" s="17"/>
      <c r="K811" s="35"/>
      <c r="L811" s="17"/>
      <c r="M811" s="17"/>
      <c r="N811" s="17"/>
      <c r="O811" s="17"/>
      <c r="P811" s="17"/>
      <c r="Q811" s="17"/>
      <c r="R811" s="17"/>
      <c r="S811" s="17"/>
      <c r="T811" s="17"/>
      <c r="U811" s="17"/>
      <c r="V811" s="17"/>
      <c r="W811" s="17"/>
      <c r="X811" s="17"/>
      <c r="Y811" s="17"/>
      <c r="Z811" s="17"/>
      <c r="AA811" s="17"/>
      <c r="AB811" s="17"/>
    </row>
    <row r="812" spans="1:28" ht="13.2">
      <c r="A812" s="17"/>
      <c r="B812" s="17"/>
      <c r="C812" s="17"/>
      <c r="D812" s="17"/>
      <c r="E812" s="17"/>
      <c r="F812" s="17"/>
      <c r="G812" s="17"/>
      <c r="H812" s="17"/>
      <c r="I812" s="17"/>
      <c r="J812" s="17"/>
      <c r="K812" s="35"/>
      <c r="L812" s="17"/>
      <c r="M812" s="17"/>
      <c r="N812" s="17"/>
      <c r="O812" s="17"/>
      <c r="P812" s="17"/>
      <c r="Q812" s="17"/>
      <c r="R812" s="17"/>
      <c r="S812" s="17"/>
      <c r="T812" s="17"/>
      <c r="U812" s="17"/>
      <c r="V812" s="17"/>
      <c r="W812" s="17"/>
      <c r="X812" s="17"/>
      <c r="Y812" s="17"/>
      <c r="Z812" s="17"/>
      <c r="AA812" s="17"/>
      <c r="AB812" s="17"/>
    </row>
    <row r="813" spans="1:28" ht="13.2">
      <c r="A813" s="17"/>
      <c r="B813" s="17"/>
      <c r="C813" s="17"/>
      <c r="D813" s="17"/>
      <c r="E813" s="17"/>
      <c r="F813" s="17"/>
      <c r="G813" s="17"/>
      <c r="H813" s="17"/>
      <c r="I813" s="17"/>
      <c r="J813" s="17"/>
      <c r="K813" s="35"/>
      <c r="L813" s="17"/>
      <c r="M813" s="17"/>
      <c r="N813" s="17"/>
      <c r="O813" s="17"/>
      <c r="P813" s="17"/>
      <c r="Q813" s="17"/>
      <c r="R813" s="17"/>
      <c r="S813" s="17"/>
      <c r="T813" s="17"/>
      <c r="U813" s="17"/>
      <c r="V813" s="17"/>
      <c r="W813" s="17"/>
      <c r="X813" s="17"/>
      <c r="Y813" s="17"/>
      <c r="Z813" s="17"/>
      <c r="AA813" s="17"/>
      <c r="AB813" s="17"/>
    </row>
    <row r="814" spans="1:28" ht="13.2">
      <c r="A814" s="17"/>
      <c r="B814" s="17"/>
      <c r="C814" s="17"/>
      <c r="D814" s="17"/>
      <c r="E814" s="17"/>
      <c r="F814" s="17"/>
      <c r="G814" s="17"/>
      <c r="H814" s="17"/>
      <c r="I814" s="17"/>
      <c r="J814" s="17"/>
      <c r="K814" s="35"/>
      <c r="L814" s="17"/>
      <c r="M814" s="17"/>
      <c r="N814" s="17"/>
      <c r="O814" s="17"/>
      <c r="P814" s="17"/>
      <c r="Q814" s="17"/>
      <c r="R814" s="17"/>
      <c r="S814" s="17"/>
      <c r="T814" s="17"/>
      <c r="U814" s="17"/>
      <c r="V814" s="17"/>
      <c r="W814" s="17"/>
      <c r="X814" s="17"/>
      <c r="Y814" s="17"/>
      <c r="Z814" s="17"/>
      <c r="AA814" s="17"/>
      <c r="AB814" s="17"/>
    </row>
    <row r="815" spans="1:28" ht="13.2">
      <c r="A815" s="17"/>
      <c r="B815" s="17"/>
      <c r="C815" s="17"/>
      <c r="D815" s="17"/>
      <c r="E815" s="17"/>
      <c r="F815" s="17"/>
      <c r="G815" s="17"/>
      <c r="H815" s="17"/>
      <c r="I815" s="17"/>
      <c r="J815" s="17"/>
      <c r="K815" s="35"/>
      <c r="L815" s="17"/>
      <c r="M815" s="17"/>
      <c r="N815" s="17"/>
      <c r="O815" s="17"/>
      <c r="P815" s="17"/>
      <c r="Q815" s="17"/>
      <c r="R815" s="17"/>
      <c r="S815" s="17"/>
      <c r="T815" s="17"/>
      <c r="U815" s="17"/>
      <c r="V815" s="17"/>
      <c r="W815" s="17"/>
      <c r="X815" s="17"/>
      <c r="Y815" s="17"/>
      <c r="Z815" s="17"/>
      <c r="AA815" s="17"/>
      <c r="AB815" s="17"/>
    </row>
    <row r="816" spans="1:28" ht="13.2">
      <c r="A816" s="17"/>
      <c r="B816" s="17"/>
      <c r="C816" s="17"/>
      <c r="D816" s="17"/>
      <c r="E816" s="17"/>
      <c r="F816" s="17"/>
      <c r="G816" s="17"/>
      <c r="H816" s="17"/>
      <c r="I816" s="17"/>
      <c r="J816" s="17"/>
      <c r="K816" s="35"/>
      <c r="L816" s="17"/>
      <c r="M816" s="17"/>
      <c r="N816" s="17"/>
      <c r="O816" s="17"/>
      <c r="P816" s="17"/>
      <c r="Q816" s="17"/>
      <c r="R816" s="17"/>
      <c r="S816" s="17"/>
      <c r="T816" s="17"/>
      <c r="U816" s="17"/>
      <c r="V816" s="17"/>
      <c r="W816" s="17"/>
      <c r="X816" s="17"/>
      <c r="Y816" s="17"/>
      <c r="Z816" s="17"/>
      <c r="AA816" s="17"/>
      <c r="AB816" s="17"/>
    </row>
    <row r="817" spans="1:28" ht="13.2">
      <c r="A817" s="17"/>
      <c r="B817" s="17"/>
      <c r="C817" s="17"/>
      <c r="D817" s="17"/>
      <c r="E817" s="17"/>
      <c r="F817" s="17"/>
      <c r="G817" s="17"/>
      <c r="H817" s="17"/>
      <c r="I817" s="17"/>
      <c r="J817" s="17"/>
      <c r="K817" s="35"/>
      <c r="L817" s="17"/>
      <c r="M817" s="17"/>
      <c r="N817" s="17"/>
      <c r="O817" s="17"/>
      <c r="P817" s="17"/>
      <c r="Q817" s="17"/>
      <c r="R817" s="17"/>
      <c r="S817" s="17"/>
      <c r="T817" s="17"/>
      <c r="U817" s="17"/>
      <c r="V817" s="17"/>
      <c r="W817" s="17"/>
      <c r="X817" s="17"/>
      <c r="Y817" s="17"/>
      <c r="Z817" s="17"/>
      <c r="AA817" s="17"/>
      <c r="AB817" s="17"/>
    </row>
    <row r="818" spans="1:28" ht="13.2">
      <c r="A818" s="17"/>
      <c r="B818" s="17"/>
      <c r="C818" s="17"/>
      <c r="D818" s="17"/>
      <c r="E818" s="17"/>
      <c r="F818" s="17"/>
      <c r="G818" s="17"/>
      <c r="H818" s="17"/>
      <c r="I818" s="17"/>
      <c r="J818" s="17"/>
      <c r="K818" s="35"/>
      <c r="L818" s="17"/>
      <c r="M818" s="17"/>
      <c r="N818" s="17"/>
      <c r="O818" s="17"/>
      <c r="P818" s="17"/>
      <c r="Q818" s="17"/>
      <c r="R818" s="17"/>
      <c r="S818" s="17"/>
      <c r="T818" s="17"/>
      <c r="U818" s="17"/>
      <c r="V818" s="17"/>
      <c r="W818" s="17"/>
      <c r="X818" s="17"/>
      <c r="Y818" s="17"/>
      <c r="Z818" s="17"/>
      <c r="AA818" s="17"/>
      <c r="AB818" s="17"/>
    </row>
    <row r="819" spans="1:28" ht="13.2">
      <c r="A819" s="17"/>
      <c r="B819" s="17"/>
      <c r="C819" s="17"/>
      <c r="D819" s="17"/>
      <c r="E819" s="17"/>
      <c r="F819" s="17"/>
      <c r="G819" s="17"/>
      <c r="H819" s="17"/>
      <c r="I819" s="17"/>
      <c r="J819" s="17"/>
      <c r="K819" s="35"/>
      <c r="L819" s="17"/>
      <c r="M819" s="17"/>
      <c r="N819" s="17"/>
      <c r="O819" s="17"/>
      <c r="P819" s="17"/>
      <c r="Q819" s="17"/>
      <c r="R819" s="17"/>
      <c r="S819" s="17"/>
      <c r="T819" s="17"/>
      <c r="U819" s="17"/>
      <c r="V819" s="17"/>
      <c r="W819" s="17"/>
      <c r="X819" s="17"/>
      <c r="Y819" s="17"/>
      <c r="Z819" s="17"/>
      <c r="AA819" s="17"/>
      <c r="AB819" s="17"/>
    </row>
    <row r="820" spans="1:28" ht="13.2">
      <c r="A820" s="17"/>
      <c r="B820" s="17"/>
      <c r="C820" s="17"/>
      <c r="D820" s="17"/>
      <c r="E820" s="17"/>
      <c r="F820" s="17"/>
      <c r="G820" s="17"/>
      <c r="H820" s="17"/>
      <c r="I820" s="17"/>
      <c r="J820" s="17"/>
      <c r="K820" s="35"/>
      <c r="L820" s="17"/>
      <c r="M820" s="17"/>
      <c r="N820" s="17"/>
      <c r="O820" s="17"/>
      <c r="P820" s="17"/>
      <c r="Q820" s="17"/>
      <c r="R820" s="17"/>
      <c r="S820" s="17"/>
      <c r="T820" s="17"/>
      <c r="U820" s="17"/>
      <c r="V820" s="17"/>
      <c r="W820" s="17"/>
      <c r="X820" s="17"/>
      <c r="Y820" s="17"/>
      <c r="Z820" s="17"/>
      <c r="AA820" s="17"/>
      <c r="AB820" s="17"/>
    </row>
    <row r="821" spans="1:28" ht="13.2">
      <c r="A821" s="17"/>
      <c r="B821" s="17"/>
      <c r="C821" s="17"/>
      <c r="D821" s="17"/>
      <c r="E821" s="17"/>
      <c r="F821" s="17"/>
      <c r="G821" s="17"/>
      <c r="H821" s="17"/>
      <c r="I821" s="17"/>
      <c r="J821" s="17"/>
      <c r="K821" s="35"/>
      <c r="L821" s="17"/>
      <c r="M821" s="17"/>
      <c r="N821" s="17"/>
      <c r="O821" s="17"/>
      <c r="P821" s="17"/>
      <c r="Q821" s="17"/>
      <c r="R821" s="17"/>
      <c r="S821" s="17"/>
      <c r="T821" s="17"/>
      <c r="U821" s="17"/>
      <c r="V821" s="17"/>
      <c r="W821" s="17"/>
      <c r="X821" s="17"/>
      <c r="Y821" s="17"/>
      <c r="Z821" s="17"/>
      <c r="AA821" s="17"/>
      <c r="AB821" s="17"/>
    </row>
    <row r="822" spans="1:28" ht="13.2">
      <c r="A822" s="17"/>
      <c r="B822" s="17"/>
      <c r="C822" s="17"/>
      <c r="D822" s="17"/>
      <c r="E822" s="17"/>
      <c r="F822" s="17"/>
      <c r="G822" s="17"/>
      <c r="H822" s="17"/>
      <c r="I822" s="17"/>
      <c r="J822" s="17"/>
      <c r="K822" s="35"/>
      <c r="L822" s="17"/>
      <c r="M822" s="17"/>
      <c r="N822" s="17"/>
      <c r="O822" s="17"/>
      <c r="P822" s="17"/>
      <c r="Q822" s="17"/>
      <c r="R822" s="17"/>
      <c r="S822" s="17"/>
      <c r="T822" s="17"/>
      <c r="U822" s="17"/>
      <c r="V822" s="17"/>
      <c r="W822" s="17"/>
      <c r="X822" s="17"/>
      <c r="Y822" s="17"/>
      <c r="Z822" s="17"/>
      <c r="AA822" s="17"/>
      <c r="AB822" s="17"/>
    </row>
    <row r="823" spans="1:28" ht="13.2">
      <c r="A823" s="17"/>
      <c r="B823" s="17"/>
      <c r="C823" s="17"/>
      <c r="D823" s="17"/>
      <c r="E823" s="17"/>
      <c r="F823" s="17"/>
      <c r="G823" s="17"/>
      <c r="H823" s="17"/>
      <c r="I823" s="17"/>
      <c r="J823" s="17"/>
      <c r="K823" s="35"/>
      <c r="L823" s="17"/>
      <c r="M823" s="17"/>
      <c r="N823" s="17"/>
      <c r="O823" s="17"/>
      <c r="P823" s="17"/>
      <c r="Q823" s="17"/>
      <c r="R823" s="17"/>
      <c r="S823" s="17"/>
      <c r="T823" s="17"/>
      <c r="U823" s="17"/>
      <c r="V823" s="17"/>
      <c r="W823" s="17"/>
      <c r="X823" s="17"/>
      <c r="Y823" s="17"/>
      <c r="Z823" s="17"/>
      <c r="AA823" s="17"/>
      <c r="AB823" s="17"/>
    </row>
    <row r="824" spans="1:28" ht="13.2">
      <c r="A824" s="17"/>
      <c r="B824" s="17"/>
      <c r="C824" s="17"/>
      <c r="D824" s="17"/>
      <c r="E824" s="17"/>
      <c r="F824" s="17"/>
      <c r="G824" s="17"/>
      <c r="H824" s="17"/>
      <c r="I824" s="17"/>
      <c r="J824" s="17"/>
      <c r="K824" s="35"/>
      <c r="L824" s="17"/>
      <c r="M824" s="17"/>
      <c r="N824" s="17"/>
      <c r="O824" s="17"/>
      <c r="P824" s="17"/>
      <c r="Q824" s="17"/>
      <c r="R824" s="17"/>
      <c r="S824" s="17"/>
      <c r="T824" s="17"/>
      <c r="U824" s="17"/>
      <c r="V824" s="17"/>
      <c r="W824" s="17"/>
      <c r="X824" s="17"/>
      <c r="Y824" s="17"/>
      <c r="Z824" s="17"/>
      <c r="AA824" s="17"/>
      <c r="AB824" s="17"/>
    </row>
    <row r="825" spans="1:28" ht="13.2">
      <c r="A825" s="17"/>
      <c r="B825" s="17"/>
      <c r="C825" s="17"/>
      <c r="D825" s="17"/>
      <c r="E825" s="17"/>
      <c r="F825" s="17"/>
      <c r="G825" s="17"/>
      <c r="H825" s="17"/>
      <c r="I825" s="17"/>
      <c r="J825" s="17"/>
      <c r="K825" s="35"/>
      <c r="L825" s="17"/>
      <c r="M825" s="17"/>
      <c r="N825" s="17"/>
      <c r="O825" s="17"/>
      <c r="P825" s="17"/>
      <c r="Q825" s="17"/>
      <c r="R825" s="17"/>
      <c r="S825" s="17"/>
      <c r="T825" s="17"/>
      <c r="U825" s="17"/>
      <c r="V825" s="17"/>
      <c r="W825" s="17"/>
      <c r="X825" s="17"/>
      <c r="Y825" s="17"/>
      <c r="Z825" s="17"/>
      <c r="AA825" s="17"/>
      <c r="AB825" s="17"/>
    </row>
    <row r="826" spans="1:28" ht="13.2">
      <c r="A826" s="17"/>
      <c r="B826" s="17"/>
      <c r="C826" s="17"/>
      <c r="D826" s="17"/>
      <c r="E826" s="17"/>
      <c r="F826" s="17"/>
      <c r="G826" s="17"/>
      <c r="H826" s="17"/>
      <c r="I826" s="17"/>
      <c r="J826" s="17"/>
      <c r="K826" s="35"/>
      <c r="L826" s="17"/>
      <c r="M826" s="17"/>
      <c r="N826" s="17"/>
      <c r="O826" s="17"/>
      <c r="P826" s="17"/>
      <c r="Q826" s="17"/>
      <c r="R826" s="17"/>
      <c r="S826" s="17"/>
      <c r="T826" s="17"/>
      <c r="U826" s="17"/>
      <c r="V826" s="17"/>
      <c r="W826" s="17"/>
      <c r="X826" s="17"/>
      <c r="Y826" s="17"/>
      <c r="Z826" s="17"/>
      <c r="AA826" s="17"/>
      <c r="AB826" s="17"/>
    </row>
    <row r="827" spans="1:28" ht="13.2">
      <c r="A827" s="17"/>
      <c r="B827" s="17"/>
      <c r="C827" s="17"/>
      <c r="D827" s="17"/>
      <c r="E827" s="17"/>
      <c r="F827" s="17"/>
      <c r="G827" s="17"/>
      <c r="H827" s="17"/>
      <c r="I827" s="17"/>
      <c r="J827" s="17"/>
      <c r="K827" s="35"/>
      <c r="L827" s="17"/>
      <c r="M827" s="17"/>
      <c r="N827" s="17"/>
      <c r="O827" s="17"/>
      <c r="P827" s="17"/>
      <c r="Q827" s="17"/>
      <c r="R827" s="17"/>
      <c r="S827" s="17"/>
      <c r="T827" s="17"/>
      <c r="U827" s="17"/>
      <c r="V827" s="17"/>
      <c r="W827" s="17"/>
      <c r="X827" s="17"/>
      <c r="Y827" s="17"/>
      <c r="Z827" s="17"/>
      <c r="AA827" s="17"/>
      <c r="AB827" s="17"/>
    </row>
    <row r="828" spans="1:28" ht="13.2">
      <c r="A828" s="17"/>
      <c r="B828" s="17"/>
      <c r="C828" s="17"/>
      <c r="D828" s="17"/>
      <c r="E828" s="17"/>
      <c r="F828" s="17"/>
      <c r="G828" s="17"/>
      <c r="H828" s="17"/>
      <c r="I828" s="17"/>
      <c r="J828" s="17"/>
      <c r="K828" s="35"/>
      <c r="L828" s="17"/>
      <c r="M828" s="17"/>
      <c r="N828" s="17"/>
      <c r="O828" s="17"/>
      <c r="P828" s="17"/>
      <c r="Q828" s="17"/>
      <c r="R828" s="17"/>
      <c r="S828" s="17"/>
      <c r="T828" s="17"/>
      <c r="U828" s="17"/>
      <c r="V828" s="17"/>
      <c r="W828" s="17"/>
      <c r="X828" s="17"/>
      <c r="Y828" s="17"/>
      <c r="Z828" s="17"/>
      <c r="AA828" s="17"/>
      <c r="AB828" s="17"/>
    </row>
    <row r="829" spans="1:28" ht="13.2">
      <c r="A829" s="17"/>
      <c r="B829" s="17"/>
      <c r="C829" s="17"/>
      <c r="D829" s="17"/>
      <c r="E829" s="17"/>
      <c r="F829" s="17"/>
      <c r="G829" s="17"/>
      <c r="H829" s="17"/>
      <c r="I829" s="17"/>
      <c r="J829" s="17"/>
      <c r="K829" s="35"/>
      <c r="L829" s="17"/>
      <c r="M829" s="17"/>
      <c r="N829" s="17"/>
      <c r="O829" s="17"/>
      <c r="P829" s="17"/>
      <c r="Q829" s="17"/>
      <c r="R829" s="17"/>
      <c r="S829" s="17"/>
      <c r="T829" s="17"/>
      <c r="U829" s="17"/>
      <c r="V829" s="17"/>
      <c r="W829" s="17"/>
      <c r="X829" s="17"/>
      <c r="Y829" s="17"/>
      <c r="Z829" s="17"/>
      <c r="AA829" s="17"/>
      <c r="AB829" s="17"/>
    </row>
    <row r="830" spans="1:28" ht="13.2">
      <c r="A830" s="17"/>
      <c r="B830" s="17"/>
      <c r="C830" s="17"/>
      <c r="D830" s="17"/>
      <c r="E830" s="17"/>
      <c r="F830" s="17"/>
      <c r="G830" s="17"/>
      <c r="H830" s="17"/>
      <c r="I830" s="17"/>
      <c r="J830" s="17"/>
      <c r="K830" s="35"/>
      <c r="L830" s="17"/>
      <c r="M830" s="17"/>
      <c r="N830" s="17"/>
      <c r="O830" s="17"/>
      <c r="P830" s="17"/>
      <c r="Q830" s="17"/>
      <c r="R830" s="17"/>
      <c r="S830" s="17"/>
      <c r="T830" s="17"/>
      <c r="U830" s="17"/>
      <c r="V830" s="17"/>
      <c r="W830" s="17"/>
      <c r="X830" s="17"/>
      <c r="Y830" s="17"/>
      <c r="Z830" s="17"/>
      <c r="AA830" s="17"/>
      <c r="AB830" s="17"/>
    </row>
    <row r="831" spans="1:28" ht="13.2">
      <c r="A831" s="17"/>
      <c r="B831" s="17"/>
      <c r="C831" s="17"/>
      <c r="D831" s="17"/>
      <c r="E831" s="17"/>
      <c r="F831" s="17"/>
      <c r="G831" s="17"/>
      <c r="H831" s="17"/>
      <c r="I831" s="17"/>
      <c r="J831" s="17"/>
      <c r="K831" s="35"/>
      <c r="L831" s="17"/>
      <c r="M831" s="17"/>
      <c r="N831" s="17"/>
      <c r="O831" s="17"/>
      <c r="P831" s="17"/>
      <c r="Q831" s="17"/>
      <c r="R831" s="17"/>
      <c r="S831" s="17"/>
      <c r="T831" s="17"/>
      <c r="U831" s="17"/>
      <c r="V831" s="17"/>
      <c r="W831" s="17"/>
      <c r="X831" s="17"/>
      <c r="Y831" s="17"/>
      <c r="Z831" s="17"/>
      <c r="AA831" s="17"/>
      <c r="AB831" s="17"/>
    </row>
    <row r="832" spans="1:28" ht="13.2">
      <c r="A832" s="17"/>
      <c r="B832" s="17"/>
      <c r="C832" s="17"/>
      <c r="D832" s="17"/>
      <c r="E832" s="17"/>
      <c r="F832" s="17"/>
      <c r="G832" s="17"/>
      <c r="H832" s="17"/>
      <c r="I832" s="17"/>
      <c r="J832" s="17"/>
      <c r="K832" s="35"/>
      <c r="L832" s="17"/>
      <c r="M832" s="17"/>
      <c r="N832" s="17"/>
      <c r="O832" s="17"/>
      <c r="P832" s="17"/>
      <c r="Q832" s="17"/>
      <c r="R832" s="17"/>
      <c r="S832" s="17"/>
      <c r="T832" s="17"/>
      <c r="U832" s="17"/>
      <c r="V832" s="17"/>
      <c r="W832" s="17"/>
      <c r="X832" s="17"/>
      <c r="Y832" s="17"/>
      <c r="Z832" s="17"/>
      <c r="AA832" s="17"/>
      <c r="AB832" s="17"/>
    </row>
    <row r="833" spans="1:28" ht="13.2">
      <c r="A833" s="17"/>
      <c r="B833" s="17"/>
      <c r="C833" s="17"/>
      <c r="D833" s="17"/>
      <c r="E833" s="17"/>
      <c r="F833" s="17"/>
      <c r="G833" s="17"/>
      <c r="H833" s="17"/>
      <c r="I833" s="17"/>
      <c r="J833" s="17"/>
      <c r="K833" s="35"/>
      <c r="L833" s="17"/>
      <c r="M833" s="17"/>
      <c r="N833" s="17"/>
      <c r="O833" s="17"/>
      <c r="P833" s="17"/>
      <c r="Q833" s="17"/>
      <c r="R833" s="17"/>
      <c r="S833" s="17"/>
      <c r="T833" s="17"/>
      <c r="U833" s="17"/>
      <c r="V833" s="17"/>
      <c r="W833" s="17"/>
      <c r="X833" s="17"/>
      <c r="Y833" s="17"/>
      <c r="Z833" s="17"/>
      <c r="AA833" s="17"/>
      <c r="AB833" s="17"/>
    </row>
    <row r="834" spans="1:28" ht="13.2">
      <c r="A834" s="17"/>
      <c r="B834" s="17"/>
      <c r="C834" s="17"/>
      <c r="D834" s="17"/>
      <c r="E834" s="17"/>
      <c r="F834" s="17"/>
      <c r="G834" s="17"/>
      <c r="H834" s="17"/>
      <c r="I834" s="17"/>
      <c r="J834" s="17"/>
      <c r="K834" s="35"/>
      <c r="L834" s="17"/>
      <c r="M834" s="17"/>
      <c r="N834" s="17"/>
      <c r="O834" s="17"/>
      <c r="P834" s="17"/>
      <c r="Q834" s="17"/>
      <c r="R834" s="17"/>
      <c r="S834" s="17"/>
      <c r="T834" s="17"/>
      <c r="U834" s="17"/>
      <c r="V834" s="17"/>
      <c r="W834" s="17"/>
      <c r="X834" s="17"/>
      <c r="Y834" s="17"/>
      <c r="Z834" s="17"/>
      <c r="AA834" s="17"/>
      <c r="AB834" s="17"/>
    </row>
    <row r="835" spans="1:28" ht="13.2">
      <c r="A835" s="17"/>
      <c r="B835" s="17"/>
      <c r="C835" s="17"/>
      <c r="D835" s="17"/>
      <c r="E835" s="17"/>
      <c r="F835" s="17"/>
      <c r="G835" s="17"/>
      <c r="H835" s="17"/>
      <c r="I835" s="17"/>
      <c r="J835" s="17"/>
      <c r="K835" s="35"/>
      <c r="L835" s="17"/>
      <c r="M835" s="17"/>
      <c r="N835" s="17"/>
      <c r="O835" s="17"/>
      <c r="P835" s="17"/>
      <c r="Q835" s="17"/>
      <c r="R835" s="17"/>
      <c r="S835" s="17"/>
      <c r="T835" s="17"/>
      <c r="U835" s="17"/>
      <c r="V835" s="17"/>
      <c r="W835" s="17"/>
      <c r="X835" s="17"/>
      <c r="Y835" s="17"/>
      <c r="Z835" s="17"/>
      <c r="AA835" s="17"/>
      <c r="AB835" s="17"/>
    </row>
    <row r="836" spans="1:28" ht="13.2">
      <c r="A836" s="17"/>
      <c r="B836" s="17"/>
      <c r="C836" s="17"/>
      <c r="D836" s="17"/>
      <c r="E836" s="17"/>
      <c r="F836" s="17"/>
      <c r="G836" s="17"/>
      <c r="H836" s="17"/>
      <c r="I836" s="17"/>
      <c r="J836" s="17"/>
      <c r="K836" s="35"/>
      <c r="L836" s="17"/>
      <c r="M836" s="17"/>
      <c r="N836" s="17"/>
      <c r="O836" s="17"/>
      <c r="P836" s="17"/>
      <c r="Q836" s="17"/>
      <c r="R836" s="17"/>
      <c r="S836" s="17"/>
      <c r="T836" s="17"/>
      <c r="U836" s="17"/>
      <c r="V836" s="17"/>
      <c r="W836" s="17"/>
      <c r="X836" s="17"/>
      <c r="Y836" s="17"/>
      <c r="Z836" s="17"/>
      <c r="AA836" s="17"/>
      <c r="AB836" s="17"/>
    </row>
    <row r="837" spans="1:28" ht="13.2">
      <c r="A837" s="17"/>
      <c r="B837" s="17"/>
      <c r="C837" s="17"/>
      <c r="D837" s="17"/>
      <c r="E837" s="17"/>
      <c r="F837" s="17"/>
      <c r="G837" s="17"/>
      <c r="H837" s="17"/>
      <c r="I837" s="17"/>
      <c r="J837" s="17"/>
      <c r="K837" s="35"/>
      <c r="L837" s="17"/>
      <c r="M837" s="17"/>
      <c r="N837" s="17"/>
      <c r="O837" s="17"/>
      <c r="P837" s="17"/>
      <c r="Q837" s="17"/>
      <c r="R837" s="17"/>
      <c r="S837" s="17"/>
      <c r="T837" s="17"/>
      <c r="U837" s="17"/>
      <c r="V837" s="17"/>
      <c r="W837" s="17"/>
      <c r="X837" s="17"/>
      <c r="Y837" s="17"/>
      <c r="Z837" s="17"/>
      <c r="AA837" s="17"/>
      <c r="AB837" s="17"/>
    </row>
    <row r="838" spans="1:28" ht="13.2">
      <c r="A838" s="17"/>
      <c r="B838" s="17"/>
      <c r="C838" s="17"/>
      <c r="D838" s="17"/>
      <c r="E838" s="17"/>
      <c r="F838" s="17"/>
      <c r="G838" s="17"/>
      <c r="H838" s="17"/>
      <c r="I838" s="17"/>
      <c r="J838" s="17"/>
      <c r="K838" s="35"/>
      <c r="L838" s="17"/>
      <c r="M838" s="17"/>
      <c r="N838" s="17"/>
      <c r="O838" s="17"/>
      <c r="P838" s="17"/>
      <c r="Q838" s="17"/>
      <c r="R838" s="17"/>
      <c r="S838" s="17"/>
      <c r="T838" s="17"/>
      <c r="U838" s="17"/>
      <c r="V838" s="17"/>
      <c r="W838" s="17"/>
      <c r="X838" s="17"/>
      <c r="Y838" s="17"/>
      <c r="Z838" s="17"/>
      <c r="AA838" s="17"/>
      <c r="AB838" s="17"/>
    </row>
    <row r="839" spans="1:28" ht="13.2">
      <c r="A839" s="17"/>
      <c r="B839" s="17"/>
      <c r="C839" s="17"/>
      <c r="D839" s="17"/>
      <c r="E839" s="17"/>
      <c r="F839" s="17"/>
      <c r="G839" s="17"/>
      <c r="H839" s="17"/>
      <c r="I839" s="17"/>
      <c r="J839" s="17"/>
      <c r="K839" s="35"/>
      <c r="L839" s="17"/>
      <c r="M839" s="17"/>
      <c r="N839" s="17"/>
      <c r="O839" s="17"/>
      <c r="P839" s="17"/>
      <c r="Q839" s="17"/>
      <c r="R839" s="17"/>
      <c r="S839" s="17"/>
      <c r="T839" s="17"/>
      <c r="U839" s="17"/>
      <c r="V839" s="17"/>
      <c r="W839" s="17"/>
      <c r="X839" s="17"/>
      <c r="Y839" s="17"/>
      <c r="Z839" s="17"/>
      <c r="AA839" s="17"/>
      <c r="AB839" s="17"/>
    </row>
    <row r="840" spans="1:28" ht="13.2">
      <c r="A840" s="17"/>
      <c r="B840" s="17"/>
      <c r="C840" s="17"/>
      <c r="D840" s="17"/>
      <c r="E840" s="17"/>
      <c r="F840" s="17"/>
      <c r="G840" s="17"/>
      <c r="H840" s="17"/>
      <c r="I840" s="17"/>
      <c r="J840" s="17"/>
      <c r="K840" s="35"/>
      <c r="L840" s="17"/>
      <c r="M840" s="17"/>
      <c r="N840" s="17"/>
      <c r="O840" s="17"/>
      <c r="P840" s="17"/>
      <c r="Q840" s="17"/>
      <c r="R840" s="17"/>
      <c r="S840" s="17"/>
      <c r="T840" s="17"/>
      <c r="U840" s="17"/>
      <c r="V840" s="17"/>
      <c r="W840" s="17"/>
      <c r="X840" s="17"/>
      <c r="Y840" s="17"/>
      <c r="Z840" s="17"/>
      <c r="AA840" s="17"/>
      <c r="AB840" s="17"/>
    </row>
    <row r="841" spans="1:28" ht="13.2">
      <c r="A841" s="17"/>
      <c r="B841" s="17"/>
      <c r="C841" s="17"/>
      <c r="D841" s="17"/>
      <c r="E841" s="17"/>
      <c r="F841" s="17"/>
      <c r="G841" s="17"/>
      <c r="H841" s="17"/>
      <c r="I841" s="17"/>
      <c r="J841" s="17"/>
      <c r="K841" s="35"/>
      <c r="L841" s="17"/>
      <c r="M841" s="17"/>
      <c r="N841" s="17"/>
      <c r="O841" s="17"/>
      <c r="P841" s="17"/>
      <c r="Q841" s="17"/>
      <c r="R841" s="17"/>
      <c r="S841" s="17"/>
      <c r="T841" s="17"/>
      <c r="U841" s="17"/>
      <c r="V841" s="17"/>
      <c r="W841" s="17"/>
      <c r="X841" s="17"/>
      <c r="Y841" s="17"/>
      <c r="Z841" s="17"/>
      <c r="AA841" s="17"/>
      <c r="AB841" s="17"/>
    </row>
    <row r="842" spans="1:28" ht="13.2">
      <c r="A842" s="17"/>
      <c r="B842" s="17"/>
      <c r="C842" s="17"/>
      <c r="D842" s="17"/>
      <c r="E842" s="17"/>
      <c r="F842" s="17"/>
      <c r="G842" s="17"/>
      <c r="H842" s="17"/>
      <c r="I842" s="17"/>
      <c r="J842" s="17"/>
      <c r="K842" s="35"/>
      <c r="L842" s="17"/>
      <c r="M842" s="17"/>
      <c r="N842" s="17"/>
      <c r="O842" s="17"/>
      <c r="P842" s="17"/>
      <c r="Q842" s="17"/>
      <c r="R842" s="17"/>
      <c r="S842" s="17"/>
      <c r="T842" s="17"/>
      <c r="U842" s="17"/>
      <c r="V842" s="17"/>
      <c r="W842" s="17"/>
      <c r="X842" s="17"/>
      <c r="Y842" s="17"/>
      <c r="Z842" s="17"/>
      <c r="AA842" s="17"/>
      <c r="AB842" s="17"/>
    </row>
    <row r="843" spans="1:28" ht="13.2">
      <c r="A843" s="17"/>
      <c r="B843" s="17"/>
      <c r="C843" s="17"/>
      <c r="D843" s="17"/>
      <c r="E843" s="17"/>
      <c r="F843" s="17"/>
      <c r="G843" s="17"/>
      <c r="H843" s="17"/>
      <c r="I843" s="17"/>
      <c r="J843" s="17"/>
      <c r="K843" s="35"/>
      <c r="L843" s="17"/>
      <c r="M843" s="17"/>
      <c r="N843" s="17"/>
      <c r="O843" s="17"/>
      <c r="P843" s="17"/>
      <c r="Q843" s="17"/>
      <c r="R843" s="17"/>
      <c r="S843" s="17"/>
      <c r="T843" s="17"/>
      <c r="U843" s="17"/>
      <c r="V843" s="17"/>
      <c r="W843" s="17"/>
      <c r="X843" s="17"/>
      <c r="Y843" s="17"/>
      <c r="Z843" s="17"/>
      <c r="AA843" s="17"/>
      <c r="AB843" s="17"/>
    </row>
    <row r="844" spans="1:28" ht="13.2">
      <c r="A844" s="17"/>
      <c r="B844" s="17"/>
      <c r="C844" s="17"/>
      <c r="D844" s="17"/>
      <c r="E844" s="17"/>
      <c r="F844" s="17"/>
      <c r="G844" s="17"/>
      <c r="H844" s="17"/>
      <c r="I844" s="17"/>
      <c r="J844" s="17"/>
      <c r="K844" s="35"/>
      <c r="L844" s="17"/>
      <c r="M844" s="17"/>
      <c r="N844" s="17"/>
      <c r="O844" s="17"/>
      <c r="P844" s="17"/>
      <c r="Q844" s="17"/>
      <c r="R844" s="17"/>
      <c r="S844" s="17"/>
      <c r="T844" s="17"/>
      <c r="U844" s="17"/>
      <c r="V844" s="17"/>
      <c r="W844" s="17"/>
      <c r="X844" s="17"/>
      <c r="Y844" s="17"/>
      <c r="Z844" s="17"/>
      <c r="AA844" s="17"/>
      <c r="AB844" s="17"/>
    </row>
    <row r="845" spans="1:28" ht="13.2">
      <c r="A845" s="17"/>
      <c r="B845" s="17"/>
      <c r="C845" s="17"/>
      <c r="D845" s="17"/>
      <c r="E845" s="17"/>
      <c r="F845" s="17"/>
      <c r="G845" s="17"/>
      <c r="H845" s="17"/>
      <c r="I845" s="17"/>
      <c r="J845" s="17"/>
      <c r="K845" s="35"/>
      <c r="L845" s="17"/>
      <c r="M845" s="17"/>
      <c r="N845" s="17"/>
      <c r="O845" s="17"/>
      <c r="P845" s="17"/>
      <c r="Q845" s="17"/>
      <c r="R845" s="17"/>
      <c r="S845" s="17"/>
      <c r="T845" s="17"/>
      <c r="U845" s="17"/>
      <c r="V845" s="17"/>
      <c r="W845" s="17"/>
      <c r="X845" s="17"/>
      <c r="Y845" s="17"/>
      <c r="Z845" s="17"/>
      <c r="AA845" s="17"/>
      <c r="AB845" s="17"/>
    </row>
    <row r="846" spans="1:28" ht="13.2">
      <c r="A846" s="17"/>
      <c r="B846" s="17"/>
      <c r="C846" s="17"/>
      <c r="D846" s="17"/>
      <c r="E846" s="17"/>
      <c r="F846" s="17"/>
      <c r="G846" s="17"/>
      <c r="H846" s="17"/>
      <c r="I846" s="17"/>
      <c r="J846" s="17"/>
      <c r="K846" s="35"/>
      <c r="L846" s="17"/>
      <c r="M846" s="17"/>
      <c r="N846" s="17"/>
      <c r="O846" s="17"/>
      <c r="P846" s="17"/>
      <c r="Q846" s="17"/>
      <c r="R846" s="17"/>
      <c r="S846" s="17"/>
      <c r="T846" s="17"/>
      <c r="U846" s="17"/>
      <c r="V846" s="17"/>
      <c r="W846" s="17"/>
      <c r="X846" s="17"/>
      <c r="Y846" s="17"/>
      <c r="Z846" s="17"/>
      <c r="AA846" s="17"/>
      <c r="AB846" s="17"/>
    </row>
    <row r="847" spans="1:28" ht="13.2">
      <c r="A847" s="17"/>
      <c r="B847" s="17"/>
      <c r="C847" s="17"/>
      <c r="D847" s="17"/>
      <c r="E847" s="17"/>
      <c r="F847" s="17"/>
      <c r="G847" s="17"/>
      <c r="H847" s="17"/>
      <c r="I847" s="17"/>
      <c r="J847" s="17"/>
      <c r="K847" s="35"/>
      <c r="L847" s="17"/>
      <c r="M847" s="17"/>
      <c r="N847" s="17"/>
      <c r="O847" s="17"/>
      <c r="P847" s="17"/>
      <c r="Q847" s="17"/>
      <c r="R847" s="17"/>
      <c r="S847" s="17"/>
      <c r="T847" s="17"/>
      <c r="U847" s="17"/>
      <c r="V847" s="17"/>
      <c r="W847" s="17"/>
      <c r="X847" s="17"/>
      <c r="Y847" s="17"/>
      <c r="Z847" s="17"/>
      <c r="AA847" s="17"/>
      <c r="AB847" s="17"/>
    </row>
    <row r="848" spans="1:28" ht="13.2">
      <c r="A848" s="17"/>
      <c r="B848" s="17"/>
      <c r="C848" s="17"/>
      <c r="D848" s="17"/>
      <c r="E848" s="17"/>
      <c r="F848" s="17"/>
      <c r="G848" s="17"/>
      <c r="H848" s="17"/>
      <c r="I848" s="17"/>
      <c r="J848" s="17"/>
      <c r="K848" s="35"/>
      <c r="L848" s="17"/>
      <c r="M848" s="17"/>
      <c r="N848" s="17"/>
      <c r="O848" s="17"/>
      <c r="P848" s="17"/>
      <c r="Q848" s="17"/>
      <c r="R848" s="17"/>
      <c r="S848" s="17"/>
      <c r="T848" s="17"/>
      <c r="U848" s="17"/>
      <c r="V848" s="17"/>
      <c r="W848" s="17"/>
      <c r="X848" s="17"/>
      <c r="Y848" s="17"/>
      <c r="Z848" s="17"/>
      <c r="AA848" s="17"/>
      <c r="AB848" s="17"/>
    </row>
    <row r="849" spans="1:28" ht="13.2">
      <c r="A849" s="17"/>
      <c r="B849" s="17"/>
      <c r="C849" s="17"/>
      <c r="D849" s="17"/>
      <c r="E849" s="17"/>
      <c r="F849" s="17"/>
      <c r="G849" s="17"/>
      <c r="H849" s="17"/>
      <c r="I849" s="17"/>
      <c r="J849" s="17"/>
      <c r="K849" s="35"/>
      <c r="L849" s="17"/>
      <c r="M849" s="17"/>
      <c r="N849" s="17"/>
      <c r="O849" s="17"/>
      <c r="P849" s="17"/>
      <c r="Q849" s="17"/>
      <c r="R849" s="17"/>
      <c r="S849" s="17"/>
      <c r="T849" s="17"/>
      <c r="U849" s="17"/>
      <c r="V849" s="17"/>
      <c r="W849" s="17"/>
      <c r="X849" s="17"/>
      <c r="Y849" s="17"/>
      <c r="Z849" s="17"/>
      <c r="AA849" s="17"/>
      <c r="AB849" s="17"/>
    </row>
    <row r="850" spans="1:28" ht="13.2">
      <c r="A850" s="17"/>
      <c r="B850" s="17"/>
      <c r="C850" s="17"/>
      <c r="D850" s="17"/>
      <c r="E850" s="17"/>
      <c r="F850" s="17"/>
      <c r="G850" s="17"/>
      <c r="H850" s="17"/>
      <c r="I850" s="17"/>
      <c r="J850" s="17"/>
      <c r="K850" s="35"/>
      <c r="L850" s="17"/>
      <c r="M850" s="17"/>
      <c r="N850" s="17"/>
      <c r="O850" s="17"/>
      <c r="P850" s="17"/>
      <c r="Q850" s="17"/>
      <c r="R850" s="17"/>
      <c r="S850" s="17"/>
      <c r="T850" s="17"/>
      <c r="U850" s="17"/>
      <c r="V850" s="17"/>
      <c r="W850" s="17"/>
      <c r="X850" s="17"/>
      <c r="Y850" s="17"/>
      <c r="Z850" s="17"/>
      <c r="AA850" s="17"/>
      <c r="AB850" s="17"/>
    </row>
    <row r="851" spans="1:28" ht="13.2">
      <c r="A851" s="17"/>
      <c r="B851" s="17"/>
      <c r="C851" s="17"/>
      <c r="D851" s="17"/>
      <c r="E851" s="17"/>
      <c r="F851" s="17"/>
      <c r="G851" s="17"/>
      <c r="H851" s="17"/>
      <c r="I851" s="17"/>
      <c r="J851" s="17"/>
      <c r="K851" s="35"/>
      <c r="L851" s="17"/>
      <c r="M851" s="17"/>
      <c r="N851" s="17"/>
      <c r="O851" s="17"/>
      <c r="P851" s="17"/>
      <c r="Q851" s="17"/>
      <c r="R851" s="17"/>
      <c r="S851" s="17"/>
      <c r="T851" s="17"/>
      <c r="U851" s="17"/>
      <c r="V851" s="17"/>
      <c r="W851" s="17"/>
      <c r="X851" s="17"/>
      <c r="Y851" s="17"/>
      <c r="Z851" s="17"/>
      <c r="AA851" s="17"/>
      <c r="AB851" s="17"/>
    </row>
    <row r="852" spans="1:28" ht="13.2">
      <c r="A852" s="17"/>
      <c r="B852" s="17"/>
      <c r="C852" s="17"/>
      <c r="D852" s="17"/>
      <c r="E852" s="17"/>
      <c r="F852" s="17"/>
      <c r="G852" s="17"/>
      <c r="H852" s="17"/>
      <c r="I852" s="17"/>
      <c r="J852" s="17"/>
      <c r="K852" s="35"/>
      <c r="L852" s="17"/>
      <c r="M852" s="17"/>
      <c r="N852" s="17"/>
      <c r="O852" s="17"/>
      <c r="P852" s="17"/>
      <c r="Q852" s="17"/>
      <c r="R852" s="17"/>
      <c r="S852" s="17"/>
      <c r="T852" s="17"/>
      <c r="U852" s="17"/>
      <c r="V852" s="17"/>
      <c r="W852" s="17"/>
      <c r="X852" s="17"/>
      <c r="Y852" s="17"/>
      <c r="Z852" s="17"/>
      <c r="AA852" s="17"/>
      <c r="AB852" s="17"/>
    </row>
    <row r="853" spans="1:28" ht="13.2">
      <c r="A853" s="17"/>
      <c r="B853" s="17"/>
      <c r="C853" s="17"/>
      <c r="D853" s="17"/>
      <c r="E853" s="17"/>
      <c r="F853" s="17"/>
      <c r="G853" s="17"/>
      <c r="H853" s="17"/>
      <c r="I853" s="17"/>
      <c r="J853" s="17"/>
      <c r="K853" s="35"/>
      <c r="L853" s="17"/>
      <c r="M853" s="17"/>
      <c r="N853" s="17"/>
      <c r="O853" s="17"/>
      <c r="P853" s="17"/>
      <c r="Q853" s="17"/>
      <c r="R853" s="17"/>
      <c r="S853" s="17"/>
      <c r="T853" s="17"/>
      <c r="U853" s="17"/>
      <c r="V853" s="17"/>
      <c r="W853" s="17"/>
      <c r="X853" s="17"/>
      <c r="Y853" s="17"/>
      <c r="Z853" s="17"/>
      <c r="AA853" s="17"/>
      <c r="AB853" s="17"/>
    </row>
    <row r="854" spans="1:28" ht="13.2">
      <c r="A854" s="17"/>
      <c r="B854" s="17"/>
      <c r="C854" s="17"/>
      <c r="D854" s="17"/>
      <c r="E854" s="17"/>
      <c r="F854" s="17"/>
      <c r="G854" s="17"/>
      <c r="H854" s="17"/>
      <c r="I854" s="17"/>
      <c r="J854" s="17"/>
      <c r="K854" s="35"/>
      <c r="L854" s="17"/>
      <c r="M854" s="17"/>
      <c r="N854" s="17"/>
      <c r="O854" s="17"/>
      <c r="P854" s="17"/>
      <c r="Q854" s="17"/>
      <c r="R854" s="17"/>
      <c r="S854" s="17"/>
      <c r="T854" s="17"/>
      <c r="U854" s="17"/>
      <c r="V854" s="17"/>
      <c r="W854" s="17"/>
      <c r="X854" s="17"/>
      <c r="Y854" s="17"/>
      <c r="Z854" s="17"/>
      <c r="AA854" s="17"/>
      <c r="AB854" s="17"/>
    </row>
    <row r="855" spans="1:28" ht="13.2">
      <c r="A855" s="17"/>
      <c r="B855" s="17"/>
      <c r="C855" s="17"/>
      <c r="D855" s="17"/>
      <c r="E855" s="17"/>
      <c r="F855" s="17"/>
      <c r="G855" s="17"/>
      <c r="H855" s="17"/>
      <c r="I855" s="17"/>
      <c r="J855" s="17"/>
      <c r="K855" s="35"/>
      <c r="L855" s="17"/>
      <c r="M855" s="17"/>
      <c r="N855" s="17"/>
      <c r="O855" s="17"/>
      <c r="P855" s="17"/>
      <c r="Q855" s="17"/>
      <c r="R855" s="17"/>
      <c r="S855" s="17"/>
      <c r="T855" s="17"/>
      <c r="U855" s="17"/>
      <c r="V855" s="17"/>
      <c r="W855" s="17"/>
      <c r="X855" s="17"/>
      <c r="Y855" s="17"/>
      <c r="Z855" s="17"/>
      <c r="AA855" s="17"/>
      <c r="AB855" s="17"/>
    </row>
    <row r="856" spans="1:28" ht="13.2">
      <c r="A856" s="17"/>
      <c r="B856" s="17"/>
      <c r="C856" s="17"/>
      <c r="D856" s="17"/>
      <c r="E856" s="17"/>
      <c r="F856" s="17"/>
      <c r="G856" s="17"/>
      <c r="H856" s="17"/>
      <c r="I856" s="17"/>
      <c r="J856" s="17"/>
      <c r="K856" s="35"/>
      <c r="L856" s="17"/>
      <c r="M856" s="17"/>
      <c r="N856" s="17"/>
      <c r="O856" s="17"/>
      <c r="P856" s="17"/>
      <c r="Q856" s="17"/>
      <c r="R856" s="17"/>
      <c r="S856" s="17"/>
      <c r="T856" s="17"/>
      <c r="U856" s="17"/>
      <c r="V856" s="17"/>
      <c r="W856" s="17"/>
      <c r="X856" s="17"/>
      <c r="Y856" s="17"/>
      <c r="Z856" s="17"/>
      <c r="AA856" s="17"/>
      <c r="AB856" s="17"/>
    </row>
    <row r="857" spans="1:28" ht="13.2">
      <c r="A857" s="17"/>
      <c r="B857" s="17"/>
      <c r="C857" s="17"/>
      <c r="D857" s="17"/>
      <c r="E857" s="17"/>
      <c r="F857" s="17"/>
      <c r="G857" s="17"/>
      <c r="H857" s="17"/>
      <c r="I857" s="17"/>
      <c r="J857" s="17"/>
      <c r="K857" s="35"/>
      <c r="L857" s="17"/>
      <c r="M857" s="17"/>
      <c r="N857" s="17"/>
      <c r="O857" s="17"/>
      <c r="P857" s="17"/>
      <c r="Q857" s="17"/>
      <c r="R857" s="17"/>
      <c r="S857" s="17"/>
      <c r="T857" s="17"/>
      <c r="U857" s="17"/>
      <c r="V857" s="17"/>
      <c r="W857" s="17"/>
      <c r="X857" s="17"/>
      <c r="Y857" s="17"/>
      <c r="Z857" s="17"/>
      <c r="AA857" s="17"/>
      <c r="AB857" s="17"/>
    </row>
    <row r="858" spans="1:28" ht="13.2">
      <c r="A858" s="17"/>
      <c r="B858" s="17"/>
      <c r="C858" s="17"/>
      <c r="D858" s="17"/>
      <c r="E858" s="17"/>
      <c r="F858" s="17"/>
      <c r="G858" s="17"/>
      <c r="H858" s="17"/>
      <c r="I858" s="17"/>
      <c r="J858" s="17"/>
      <c r="K858" s="35"/>
      <c r="L858" s="17"/>
      <c r="M858" s="17"/>
      <c r="N858" s="17"/>
      <c r="O858" s="17"/>
      <c r="P858" s="17"/>
      <c r="Q858" s="17"/>
      <c r="R858" s="17"/>
      <c r="S858" s="17"/>
      <c r="T858" s="17"/>
      <c r="U858" s="17"/>
      <c r="V858" s="17"/>
      <c r="W858" s="17"/>
      <c r="X858" s="17"/>
      <c r="Y858" s="17"/>
      <c r="Z858" s="17"/>
      <c r="AA858" s="17"/>
      <c r="AB858" s="17"/>
    </row>
    <row r="859" spans="1:28" ht="13.2">
      <c r="A859" s="17"/>
      <c r="B859" s="17"/>
      <c r="C859" s="17"/>
      <c r="D859" s="17"/>
      <c r="E859" s="17"/>
      <c r="F859" s="17"/>
      <c r="G859" s="17"/>
      <c r="H859" s="17"/>
      <c r="I859" s="17"/>
      <c r="J859" s="17"/>
      <c r="K859" s="35"/>
      <c r="L859" s="17"/>
      <c r="M859" s="17"/>
      <c r="N859" s="17"/>
      <c r="O859" s="17"/>
      <c r="P859" s="17"/>
      <c r="Q859" s="17"/>
      <c r="R859" s="17"/>
      <c r="S859" s="17"/>
      <c r="T859" s="17"/>
      <c r="U859" s="17"/>
      <c r="V859" s="17"/>
      <c r="W859" s="17"/>
      <c r="X859" s="17"/>
      <c r="Y859" s="17"/>
      <c r="Z859" s="17"/>
      <c r="AA859" s="17"/>
      <c r="AB859" s="17"/>
    </row>
    <row r="860" spans="1:28" ht="13.2">
      <c r="A860" s="17"/>
      <c r="B860" s="17"/>
      <c r="C860" s="17"/>
      <c r="D860" s="17"/>
      <c r="E860" s="17"/>
      <c r="F860" s="17"/>
      <c r="G860" s="17"/>
      <c r="H860" s="17"/>
      <c r="I860" s="17"/>
      <c r="J860" s="17"/>
      <c r="K860" s="35"/>
      <c r="L860" s="17"/>
      <c r="M860" s="17"/>
      <c r="N860" s="17"/>
      <c r="O860" s="17"/>
      <c r="P860" s="17"/>
      <c r="Q860" s="17"/>
      <c r="R860" s="17"/>
      <c r="S860" s="17"/>
      <c r="T860" s="17"/>
      <c r="U860" s="17"/>
      <c r="V860" s="17"/>
      <c r="W860" s="17"/>
      <c r="X860" s="17"/>
      <c r="Y860" s="17"/>
      <c r="Z860" s="17"/>
      <c r="AA860" s="17"/>
      <c r="AB860" s="17"/>
    </row>
    <row r="861" spans="1:28" ht="13.2">
      <c r="A861" s="17"/>
      <c r="B861" s="17"/>
      <c r="C861" s="17"/>
      <c r="D861" s="17"/>
      <c r="E861" s="17"/>
      <c r="F861" s="17"/>
      <c r="G861" s="17"/>
      <c r="H861" s="17"/>
      <c r="I861" s="17"/>
      <c r="J861" s="17"/>
      <c r="K861" s="35"/>
      <c r="L861" s="17"/>
      <c r="M861" s="17"/>
      <c r="N861" s="17"/>
      <c r="O861" s="17"/>
      <c r="P861" s="17"/>
      <c r="Q861" s="17"/>
      <c r="R861" s="17"/>
      <c r="S861" s="17"/>
      <c r="T861" s="17"/>
      <c r="U861" s="17"/>
      <c r="V861" s="17"/>
      <c r="W861" s="17"/>
      <c r="X861" s="17"/>
      <c r="Y861" s="17"/>
      <c r="Z861" s="17"/>
      <c r="AA861" s="17"/>
      <c r="AB861" s="17"/>
    </row>
    <row r="862" spans="1:28" ht="13.2">
      <c r="A862" s="17"/>
      <c r="B862" s="17"/>
      <c r="C862" s="17"/>
      <c r="D862" s="17"/>
      <c r="E862" s="17"/>
      <c r="F862" s="17"/>
      <c r="G862" s="17"/>
      <c r="H862" s="17"/>
      <c r="I862" s="17"/>
      <c r="J862" s="17"/>
      <c r="K862" s="35"/>
      <c r="L862" s="17"/>
      <c r="M862" s="17"/>
      <c r="N862" s="17"/>
      <c r="O862" s="17"/>
      <c r="P862" s="17"/>
      <c r="Q862" s="17"/>
      <c r="R862" s="17"/>
      <c r="S862" s="17"/>
      <c r="T862" s="17"/>
      <c r="U862" s="17"/>
      <c r="V862" s="17"/>
      <c r="W862" s="17"/>
      <c r="X862" s="17"/>
      <c r="Y862" s="17"/>
      <c r="Z862" s="17"/>
      <c r="AA862" s="17"/>
      <c r="AB862" s="17"/>
    </row>
    <row r="863" spans="1:28" ht="13.2">
      <c r="A863" s="17"/>
      <c r="B863" s="17"/>
      <c r="C863" s="17"/>
      <c r="D863" s="17"/>
      <c r="E863" s="17"/>
      <c r="F863" s="17"/>
      <c r="G863" s="17"/>
      <c r="H863" s="17"/>
      <c r="I863" s="17"/>
      <c r="J863" s="17"/>
      <c r="K863" s="35"/>
      <c r="L863" s="17"/>
      <c r="M863" s="17"/>
      <c r="N863" s="17"/>
      <c r="O863" s="17"/>
      <c r="P863" s="17"/>
      <c r="Q863" s="17"/>
      <c r="R863" s="17"/>
      <c r="S863" s="17"/>
      <c r="T863" s="17"/>
      <c r="U863" s="17"/>
      <c r="V863" s="17"/>
      <c r="W863" s="17"/>
      <c r="X863" s="17"/>
      <c r="Y863" s="17"/>
      <c r="Z863" s="17"/>
      <c r="AA863" s="17"/>
      <c r="AB863" s="17"/>
    </row>
    <row r="864" spans="1:28" ht="13.2">
      <c r="A864" s="17"/>
      <c r="B864" s="17"/>
      <c r="C864" s="17"/>
      <c r="D864" s="17"/>
      <c r="E864" s="17"/>
      <c r="F864" s="17"/>
      <c r="G864" s="17"/>
      <c r="H864" s="17"/>
      <c r="I864" s="17"/>
      <c r="J864" s="17"/>
      <c r="K864" s="35"/>
      <c r="L864" s="17"/>
      <c r="M864" s="17"/>
      <c r="N864" s="17"/>
      <c r="O864" s="17"/>
      <c r="P864" s="17"/>
      <c r="Q864" s="17"/>
      <c r="R864" s="17"/>
      <c r="S864" s="17"/>
      <c r="T864" s="17"/>
      <c r="U864" s="17"/>
      <c r="V864" s="17"/>
      <c r="W864" s="17"/>
      <c r="X864" s="17"/>
      <c r="Y864" s="17"/>
      <c r="Z864" s="17"/>
      <c r="AA864" s="17"/>
      <c r="AB864" s="17"/>
    </row>
    <row r="865" spans="1:28" ht="13.2">
      <c r="A865" s="17"/>
      <c r="B865" s="17"/>
      <c r="C865" s="17"/>
      <c r="D865" s="17"/>
      <c r="E865" s="17"/>
      <c r="F865" s="17"/>
      <c r="G865" s="17"/>
      <c r="H865" s="17"/>
      <c r="I865" s="17"/>
      <c r="J865" s="17"/>
      <c r="K865" s="35"/>
      <c r="L865" s="17"/>
      <c r="M865" s="17"/>
      <c r="N865" s="17"/>
      <c r="O865" s="17"/>
      <c r="P865" s="17"/>
      <c r="Q865" s="17"/>
      <c r="R865" s="17"/>
      <c r="S865" s="17"/>
      <c r="T865" s="17"/>
      <c r="U865" s="17"/>
      <c r="V865" s="17"/>
      <c r="W865" s="17"/>
      <c r="X865" s="17"/>
      <c r="Y865" s="17"/>
      <c r="Z865" s="17"/>
      <c r="AA865" s="17"/>
      <c r="AB865" s="17"/>
    </row>
    <row r="866" spans="1:28" ht="13.2">
      <c r="A866" s="17"/>
      <c r="B866" s="17"/>
      <c r="C866" s="17"/>
      <c r="D866" s="17"/>
      <c r="E866" s="17"/>
      <c r="F866" s="17"/>
      <c r="G866" s="17"/>
      <c r="H866" s="17"/>
      <c r="I866" s="17"/>
      <c r="J866" s="17"/>
      <c r="K866" s="35"/>
      <c r="L866" s="17"/>
      <c r="M866" s="17"/>
      <c r="N866" s="17"/>
      <c r="O866" s="17"/>
      <c r="P866" s="17"/>
      <c r="Q866" s="17"/>
      <c r="R866" s="17"/>
      <c r="S866" s="17"/>
      <c r="T866" s="17"/>
      <c r="U866" s="17"/>
      <c r="V866" s="17"/>
      <c r="W866" s="17"/>
      <c r="X866" s="17"/>
      <c r="Y866" s="17"/>
      <c r="Z866" s="17"/>
      <c r="AA866" s="17"/>
      <c r="AB866" s="17"/>
    </row>
    <row r="867" spans="1:28" ht="13.2">
      <c r="A867" s="17"/>
      <c r="B867" s="17"/>
      <c r="C867" s="17"/>
      <c r="D867" s="17"/>
      <c r="E867" s="17"/>
      <c r="F867" s="17"/>
      <c r="G867" s="17"/>
      <c r="H867" s="17"/>
      <c r="I867" s="17"/>
      <c r="J867" s="17"/>
      <c r="K867" s="35"/>
      <c r="L867" s="17"/>
      <c r="M867" s="17"/>
      <c r="N867" s="17"/>
      <c r="O867" s="17"/>
      <c r="P867" s="17"/>
      <c r="Q867" s="17"/>
      <c r="R867" s="17"/>
      <c r="S867" s="17"/>
      <c r="T867" s="17"/>
      <c r="U867" s="17"/>
      <c r="V867" s="17"/>
      <c r="W867" s="17"/>
      <c r="X867" s="17"/>
      <c r="Y867" s="17"/>
      <c r="Z867" s="17"/>
      <c r="AA867" s="17"/>
      <c r="AB867" s="17"/>
    </row>
    <row r="868" spans="1:28" ht="13.2">
      <c r="A868" s="17"/>
      <c r="B868" s="17"/>
      <c r="C868" s="17"/>
      <c r="D868" s="17"/>
      <c r="E868" s="17"/>
      <c r="F868" s="17"/>
      <c r="G868" s="17"/>
      <c r="H868" s="17"/>
      <c r="I868" s="17"/>
      <c r="J868" s="17"/>
      <c r="K868" s="35"/>
      <c r="L868" s="17"/>
      <c r="M868" s="17"/>
      <c r="N868" s="17"/>
      <c r="O868" s="17"/>
      <c r="P868" s="17"/>
      <c r="Q868" s="17"/>
      <c r="R868" s="17"/>
      <c r="S868" s="17"/>
      <c r="T868" s="17"/>
      <c r="U868" s="17"/>
      <c r="V868" s="17"/>
      <c r="W868" s="17"/>
      <c r="X868" s="17"/>
      <c r="Y868" s="17"/>
      <c r="Z868" s="17"/>
      <c r="AA868" s="17"/>
      <c r="AB868" s="17"/>
    </row>
    <row r="869" spans="1:28" ht="13.2">
      <c r="A869" s="17"/>
      <c r="B869" s="17"/>
      <c r="C869" s="17"/>
      <c r="D869" s="17"/>
      <c r="E869" s="17"/>
      <c r="F869" s="17"/>
      <c r="G869" s="17"/>
      <c r="H869" s="17"/>
      <c r="I869" s="17"/>
      <c r="J869" s="17"/>
      <c r="K869" s="35"/>
      <c r="L869" s="17"/>
      <c r="M869" s="17"/>
      <c r="N869" s="17"/>
      <c r="O869" s="17"/>
      <c r="P869" s="17"/>
      <c r="Q869" s="17"/>
      <c r="R869" s="17"/>
      <c r="S869" s="17"/>
      <c r="T869" s="17"/>
      <c r="U869" s="17"/>
      <c r="V869" s="17"/>
      <c r="W869" s="17"/>
      <c r="X869" s="17"/>
      <c r="Y869" s="17"/>
      <c r="Z869" s="17"/>
      <c r="AA869" s="17"/>
      <c r="AB869" s="17"/>
    </row>
    <row r="870" spans="1:28" ht="13.2">
      <c r="A870" s="17"/>
      <c r="B870" s="17"/>
      <c r="C870" s="17"/>
      <c r="D870" s="17"/>
      <c r="E870" s="17"/>
      <c r="F870" s="17"/>
      <c r="G870" s="17"/>
      <c r="H870" s="17"/>
      <c r="I870" s="17"/>
      <c r="J870" s="17"/>
      <c r="K870" s="35"/>
      <c r="L870" s="17"/>
      <c r="M870" s="17"/>
      <c r="N870" s="17"/>
      <c r="O870" s="17"/>
      <c r="P870" s="17"/>
      <c r="Q870" s="17"/>
      <c r="R870" s="17"/>
      <c r="S870" s="17"/>
      <c r="T870" s="17"/>
      <c r="U870" s="17"/>
      <c r="V870" s="17"/>
      <c r="W870" s="17"/>
      <c r="X870" s="17"/>
      <c r="Y870" s="17"/>
      <c r="Z870" s="17"/>
      <c r="AA870" s="17"/>
      <c r="AB870" s="17"/>
    </row>
    <row r="871" spans="1:28" ht="13.2">
      <c r="A871" s="17"/>
      <c r="B871" s="17"/>
      <c r="C871" s="17"/>
      <c r="D871" s="17"/>
      <c r="E871" s="17"/>
      <c r="F871" s="17"/>
      <c r="G871" s="17"/>
      <c r="H871" s="17"/>
      <c r="I871" s="17"/>
      <c r="J871" s="17"/>
      <c r="K871" s="35"/>
      <c r="L871" s="17"/>
      <c r="M871" s="17"/>
      <c r="N871" s="17"/>
      <c r="O871" s="17"/>
      <c r="P871" s="17"/>
      <c r="Q871" s="17"/>
      <c r="R871" s="17"/>
      <c r="S871" s="17"/>
      <c r="T871" s="17"/>
      <c r="U871" s="17"/>
      <c r="V871" s="17"/>
      <c r="W871" s="17"/>
      <c r="X871" s="17"/>
      <c r="Y871" s="17"/>
      <c r="Z871" s="17"/>
      <c r="AA871" s="17"/>
      <c r="AB871" s="17"/>
    </row>
    <row r="872" spans="1:28" ht="13.2">
      <c r="A872" s="17"/>
      <c r="B872" s="17"/>
      <c r="C872" s="17"/>
      <c r="D872" s="17"/>
      <c r="E872" s="17"/>
      <c r="F872" s="17"/>
      <c r="G872" s="17"/>
      <c r="H872" s="17"/>
      <c r="I872" s="17"/>
      <c r="J872" s="17"/>
      <c r="K872" s="35"/>
      <c r="L872" s="17"/>
      <c r="M872" s="17"/>
      <c r="N872" s="17"/>
      <c r="O872" s="17"/>
      <c r="P872" s="17"/>
      <c r="Q872" s="17"/>
      <c r="R872" s="17"/>
      <c r="S872" s="17"/>
      <c r="T872" s="17"/>
      <c r="U872" s="17"/>
      <c r="V872" s="17"/>
      <c r="W872" s="17"/>
      <c r="X872" s="17"/>
      <c r="Y872" s="17"/>
      <c r="Z872" s="17"/>
      <c r="AA872" s="17"/>
      <c r="AB872" s="17"/>
    </row>
    <row r="873" spans="1:28" ht="13.2">
      <c r="A873" s="17"/>
      <c r="B873" s="17"/>
      <c r="C873" s="17"/>
      <c r="D873" s="17"/>
      <c r="E873" s="17"/>
      <c r="F873" s="17"/>
      <c r="G873" s="17"/>
      <c r="H873" s="17"/>
      <c r="I873" s="17"/>
      <c r="J873" s="17"/>
      <c r="K873" s="35"/>
      <c r="L873" s="17"/>
      <c r="M873" s="17"/>
      <c r="N873" s="17"/>
      <c r="O873" s="17"/>
      <c r="P873" s="17"/>
      <c r="Q873" s="17"/>
      <c r="R873" s="17"/>
      <c r="S873" s="17"/>
      <c r="T873" s="17"/>
      <c r="U873" s="17"/>
      <c r="V873" s="17"/>
      <c r="W873" s="17"/>
      <c r="X873" s="17"/>
      <c r="Y873" s="17"/>
      <c r="Z873" s="17"/>
      <c r="AA873" s="17"/>
      <c r="AB873" s="17"/>
    </row>
    <row r="874" spans="1:28" ht="13.2">
      <c r="A874" s="17"/>
      <c r="B874" s="17"/>
      <c r="C874" s="17"/>
      <c r="D874" s="17"/>
      <c r="E874" s="17"/>
      <c r="F874" s="17"/>
      <c r="G874" s="17"/>
      <c r="H874" s="17"/>
      <c r="I874" s="17"/>
      <c r="J874" s="17"/>
      <c r="K874" s="35"/>
      <c r="L874" s="17"/>
      <c r="M874" s="17"/>
      <c r="N874" s="17"/>
      <c r="O874" s="17"/>
      <c r="P874" s="17"/>
      <c r="Q874" s="17"/>
      <c r="R874" s="17"/>
      <c r="S874" s="17"/>
      <c r="T874" s="17"/>
      <c r="U874" s="17"/>
      <c r="V874" s="17"/>
      <c r="W874" s="17"/>
      <c r="X874" s="17"/>
      <c r="Y874" s="17"/>
      <c r="Z874" s="17"/>
      <c r="AA874" s="17"/>
      <c r="AB874" s="17"/>
    </row>
    <row r="875" spans="1:28" ht="13.2">
      <c r="A875" s="17"/>
      <c r="B875" s="17"/>
      <c r="C875" s="17"/>
      <c r="D875" s="17"/>
      <c r="E875" s="17"/>
      <c r="F875" s="17"/>
      <c r="G875" s="17"/>
      <c r="H875" s="17"/>
      <c r="I875" s="17"/>
      <c r="J875" s="17"/>
      <c r="K875" s="35"/>
      <c r="L875" s="17"/>
      <c r="M875" s="17"/>
      <c r="N875" s="17"/>
      <c r="O875" s="17"/>
      <c r="P875" s="17"/>
      <c r="Q875" s="17"/>
      <c r="R875" s="17"/>
      <c r="S875" s="17"/>
      <c r="T875" s="17"/>
      <c r="U875" s="17"/>
      <c r="V875" s="17"/>
      <c r="W875" s="17"/>
      <c r="X875" s="17"/>
      <c r="Y875" s="17"/>
      <c r="Z875" s="17"/>
      <c r="AA875" s="17"/>
      <c r="AB875" s="17"/>
    </row>
    <row r="876" spans="1:28" ht="13.2">
      <c r="A876" s="17"/>
      <c r="B876" s="17"/>
      <c r="C876" s="17"/>
      <c r="D876" s="17"/>
      <c r="E876" s="17"/>
      <c r="F876" s="17"/>
      <c r="G876" s="17"/>
      <c r="H876" s="17"/>
      <c r="I876" s="17"/>
      <c r="J876" s="17"/>
      <c r="K876" s="35"/>
      <c r="L876" s="17"/>
      <c r="M876" s="17"/>
      <c r="N876" s="17"/>
      <c r="O876" s="17"/>
      <c r="P876" s="17"/>
      <c r="Q876" s="17"/>
      <c r="R876" s="17"/>
      <c r="S876" s="17"/>
      <c r="T876" s="17"/>
      <c r="U876" s="17"/>
      <c r="V876" s="17"/>
      <c r="W876" s="17"/>
      <c r="X876" s="17"/>
      <c r="Y876" s="17"/>
      <c r="Z876" s="17"/>
      <c r="AA876" s="17"/>
      <c r="AB876" s="17"/>
    </row>
    <row r="877" spans="1:28" ht="13.2">
      <c r="A877" s="17"/>
      <c r="B877" s="17"/>
      <c r="C877" s="17"/>
      <c r="D877" s="17"/>
      <c r="E877" s="17"/>
      <c r="F877" s="17"/>
      <c r="G877" s="17"/>
      <c r="H877" s="17"/>
      <c r="I877" s="17"/>
      <c r="J877" s="17"/>
      <c r="K877" s="35"/>
      <c r="L877" s="17"/>
      <c r="M877" s="17"/>
      <c r="N877" s="17"/>
      <c r="O877" s="17"/>
      <c r="P877" s="17"/>
      <c r="Q877" s="17"/>
      <c r="R877" s="17"/>
      <c r="S877" s="17"/>
      <c r="T877" s="17"/>
      <c r="U877" s="17"/>
      <c r="V877" s="17"/>
      <c r="W877" s="17"/>
      <c r="X877" s="17"/>
      <c r="Y877" s="17"/>
      <c r="Z877" s="17"/>
      <c r="AA877" s="17"/>
      <c r="AB877" s="17"/>
    </row>
    <row r="878" spans="1:28" ht="13.2">
      <c r="A878" s="17"/>
      <c r="B878" s="17"/>
      <c r="C878" s="17"/>
      <c r="D878" s="17"/>
      <c r="E878" s="17"/>
      <c r="F878" s="17"/>
      <c r="G878" s="17"/>
      <c r="H878" s="17"/>
      <c r="I878" s="17"/>
      <c r="J878" s="17"/>
      <c r="K878" s="35"/>
      <c r="L878" s="17"/>
      <c r="M878" s="17"/>
      <c r="N878" s="17"/>
      <c r="O878" s="17"/>
      <c r="P878" s="17"/>
      <c r="Q878" s="17"/>
      <c r="R878" s="17"/>
      <c r="S878" s="17"/>
      <c r="T878" s="17"/>
      <c r="U878" s="17"/>
      <c r="V878" s="17"/>
      <c r="W878" s="17"/>
      <c r="X878" s="17"/>
      <c r="Y878" s="17"/>
      <c r="Z878" s="17"/>
      <c r="AA878" s="17"/>
      <c r="AB878" s="17"/>
    </row>
    <row r="879" spans="1:28" ht="13.2">
      <c r="A879" s="17"/>
      <c r="B879" s="17"/>
      <c r="C879" s="17"/>
      <c r="D879" s="17"/>
      <c r="E879" s="17"/>
      <c r="F879" s="17"/>
      <c r="G879" s="17"/>
      <c r="H879" s="17"/>
      <c r="I879" s="17"/>
      <c r="J879" s="17"/>
      <c r="K879" s="35"/>
      <c r="L879" s="17"/>
      <c r="M879" s="17"/>
      <c r="N879" s="17"/>
      <c r="O879" s="17"/>
      <c r="P879" s="17"/>
      <c r="Q879" s="17"/>
      <c r="R879" s="17"/>
      <c r="S879" s="17"/>
      <c r="T879" s="17"/>
      <c r="U879" s="17"/>
      <c r="V879" s="17"/>
      <c r="W879" s="17"/>
      <c r="X879" s="17"/>
      <c r="Y879" s="17"/>
      <c r="Z879" s="17"/>
      <c r="AA879" s="17"/>
      <c r="AB879" s="17"/>
    </row>
    <row r="880" spans="1:28" ht="13.2">
      <c r="A880" s="17"/>
      <c r="B880" s="17"/>
      <c r="C880" s="17"/>
      <c r="D880" s="17"/>
      <c r="E880" s="17"/>
      <c r="F880" s="17"/>
      <c r="G880" s="17"/>
      <c r="H880" s="17"/>
      <c r="I880" s="17"/>
      <c r="J880" s="17"/>
      <c r="K880" s="35"/>
      <c r="L880" s="17"/>
      <c r="M880" s="17"/>
      <c r="N880" s="17"/>
      <c r="O880" s="17"/>
      <c r="P880" s="17"/>
      <c r="Q880" s="17"/>
      <c r="R880" s="17"/>
      <c r="S880" s="17"/>
      <c r="T880" s="17"/>
      <c r="U880" s="17"/>
      <c r="V880" s="17"/>
      <c r="W880" s="17"/>
      <c r="X880" s="17"/>
      <c r="Y880" s="17"/>
      <c r="Z880" s="17"/>
      <c r="AA880" s="17"/>
      <c r="AB880" s="17"/>
    </row>
    <row r="881" spans="1:28" ht="13.2">
      <c r="A881" s="17"/>
      <c r="B881" s="17"/>
      <c r="C881" s="17"/>
      <c r="D881" s="17"/>
      <c r="E881" s="17"/>
      <c r="F881" s="17"/>
      <c r="G881" s="17"/>
      <c r="H881" s="17"/>
      <c r="I881" s="17"/>
      <c r="J881" s="17"/>
      <c r="K881" s="35"/>
      <c r="L881" s="17"/>
      <c r="M881" s="17"/>
      <c r="N881" s="17"/>
      <c r="O881" s="17"/>
      <c r="P881" s="17"/>
      <c r="Q881" s="17"/>
      <c r="R881" s="17"/>
      <c r="S881" s="17"/>
      <c r="T881" s="17"/>
      <c r="U881" s="17"/>
      <c r="V881" s="17"/>
      <c r="W881" s="17"/>
      <c r="X881" s="17"/>
      <c r="Y881" s="17"/>
      <c r="Z881" s="17"/>
      <c r="AA881" s="17"/>
      <c r="AB881" s="17"/>
    </row>
    <row r="882" spans="1:28" ht="13.2">
      <c r="A882" s="17"/>
      <c r="B882" s="17"/>
      <c r="C882" s="17"/>
      <c r="D882" s="17"/>
      <c r="E882" s="17"/>
      <c r="F882" s="17"/>
      <c r="G882" s="17"/>
      <c r="H882" s="17"/>
      <c r="I882" s="17"/>
      <c r="J882" s="17"/>
      <c r="K882" s="35"/>
      <c r="L882" s="17"/>
      <c r="M882" s="17"/>
      <c r="N882" s="17"/>
      <c r="O882" s="17"/>
      <c r="P882" s="17"/>
      <c r="Q882" s="17"/>
      <c r="R882" s="17"/>
      <c r="S882" s="17"/>
      <c r="T882" s="17"/>
      <c r="U882" s="17"/>
      <c r="V882" s="17"/>
      <c r="W882" s="17"/>
      <c r="X882" s="17"/>
      <c r="Y882" s="17"/>
      <c r="Z882" s="17"/>
      <c r="AA882" s="17"/>
      <c r="AB882" s="17"/>
    </row>
    <row r="883" spans="1:28" ht="13.2">
      <c r="A883" s="17"/>
      <c r="B883" s="17"/>
      <c r="C883" s="17"/>
      <c r="D883" s="17"/>
      <c r="E883" s="17"/>
      <c r="F883" s="17"/>
      <c r="G883" s="17"/>
      <c r="H883" s="17"/>
      <c r="I883" s="17"/>
      <c r="J883" s="17"/>
      <c r="K883" s="35"/>
      <c r="L883" s="17"/>
      <c r="M883" s="17"/>
      <c r="N883" s="17"/>
      <c r="O883" s="17"/>
      <c r="P883" s="17"/>
      <c r="Q883" s="17"/>
      <c r="R883" s="17"/>
      <c r="S883" s="17"/>
      <c r="T883" s="17"/>
      <c r="U883" s="17"/>
      <c r="V883" s="17"/>
      <c r="W883" s="17"/>
      <c r="X883" s="17"/>
      <c r="Y883" s="17"/>
      <c r="Z883" s="17"/>
      <c r="AA883" s="17"/>
      <c r="AB883" s="17"/>
    </row>
    <row r="884" spans="1:28" ht="13.2">
      <c r="A884" s="17"/>
      <c r="B884" s="17"/>
      <c r="C884" s="17"/>
      <c r="D884" s="17"/>
      <c r="E884" s="17"/>
      <c r="F884" s="17"/>
      <c r="G884" s="17"/>
      <c r="H884" s="17"/>
      <c r="I884" s="17"/>
      <c r="J884" s="17"/>
      <c r="K884" s="35"/>
      <c r="L884" s="17"/>
      <c r="M884" s="17"/>
      <c r="N884" s="17"/>
      <c r="O884" s="17"/>
      <c r="P884" s="17"/>
      <c r="Q884" s="17"/>
      <c r="R884" s="17"/>
      <c r="S884" s="17"/>
      <c r="T884" s="17"/>
      <c r="U884" s="17"/>
      <c r="V884" s="17"/>
      <c r="W884" s="17"/>
      <c r="X884" s="17"/>
      <c r="Y884" s="17"/>
      <c r="Z884" s="17"/>
      <c r="AA884" s="17"/>
      <c r="AB884" s="17"/>
    </row>
    <row r="885" spans="1:28" ht="13.2">
      <c r="A885" s="17"/>
      <c r="B885" s="17"/>
      <c r="C885" s="17"/>
      <c r="D885" s="17"/>
      <c r="E885" s="17"/>
      <c r="F885" s="17"/>
      <c r="G885" s="17"/>
      <c r="H885" s="17"/>
      <c r="I885" s="17"/>
      <c r="J885" s="17"/>
      <c r="K885" s="35"/>
      <c r="L885" s="17"/>
      <c r="M885" s="17"/>
      <c r="N885" s="17"/>
      <c r="O885" s="17"/>
      <c r="P885" s="17"/>
      <c r="Q885" s="17"/>
      <c r="R885" s="17"/>
      <c r="S885" s="17"/>
      <c r="T885" s="17"/>
      <c r="U885" s="17"/>
      <c r="V885" s="17"/>
      <c r="W885" s="17"/>
      <c r="X885" s="17"/>
      <c r="Y885" s="17"/>
      <c r="Z885" s="17"/>
      <c r="AA885" s="17"/>
      <c r="AB885" s="17"/>
    </row>
    <row r="886" spans="1:28" ht="13.2">
      <c r="A886" s="17"/>
      <c r="B886" s="17"/>
      <c r="C886" s="17"/>
      <c r="D886" s="17"/>
      <c r="E886" s="17"/>
      <c r="F886" s="17"/>
      <c r="G886" s="17"/>
      <c r="H886" s="17"/>
      <c r="I886" s="17"/>
      <c r="J886" s="17"/>
      <c r="K886" s="35"/>
      <c r="L886" s="17"/>
      <c r="M886" s="17"/>
      <c r="N886" s="17"/>
      <c r="O886" s="17"/>
      <c r="P886" s="17"/>
      <c r="Q886" s="17"/>
      <c r="R886" s="17"/>
      <c r="S886" s="17"/>
      <c r="T886" s="17"/>
      <c r="U886" s="17"/>
      <c r="V886" s="17"/>
      <c r="W886" s="17"/>
      <c r="X886" s="17"/>
      <c r="Y886" s="17"/>
      <c r="Z886" s="17"/>
      <c r="AA886" s="17"/>
      <c r="AB886" s="17"/>
    </row>
    <row r="887" spans="1:28" ht="13.2">
      <c r="A887" s="17"/>
      <c r="B887" s="17"/>
      <c r="C887" s="17"/>
      <c r="D887" s="17"/>
      <c r="E887" s="17"/>
      <c r="F887" s="17"/>
      <c r="G887" s="17"/>
      <c r="H887" s="17"/>
      <c r="I887" s="17"/>
      <c r="J887" s="17"/>
      <c r="K887" s="35"/>
      <c r="L887" s="17"/>
      <c r="M887" s="17"/>
      <c r="N887" s="17"/>
      <c r="O887" s="17"/>
      <c r="P887" s="17"/>
      <c r="Q887" s="17"/>
      <c r="R887" s="17"/>
      <c r="S887" s="17"/>
      <c r="T887" s="17"/>
      <c r="U887" s="17"/>
      <c r="V887" s="17"/>
      <c r="W887" s="17"/>
      <c r="X887" s="17"/>
      <c r="Y887" s="17"/>
      <c r="Z887" s="17"/>
      <c r="AA887" s="17"/>
      <c r="AB887" s="17"/>
    </row>
    <row r="888" spans="1:28" ht="13.2">
      <c r="A888" s="17"/>
      <c r="B888" s="17"/>
      <c r="C888" s="17"/>
      <c r="D888" s="17"/>
      <c r="E888" s="17"/>
      <c r="F888" s="17"/>
      <c r="G888" s="17"/>
      <c r="H888" s="17"/>
      <c r="I888" s="17"/>
      <c r="J888" s="17"/>
      <c r="K888" s="35"/>
      <c r="L888" s="17"/>
      <c r="M888" s="17"/>
      <c r="N888" s="17"/>
      <c r="O888" s="17"/>
      <c r="P888" s="17"/>
      <c r="Q888" s="17"/>
      <c r="R888" s="17"/>
      <c r="S888" s="17"/>
      <c r="T888" s="17"/>
      <c r="U888" s="17"/>
      <c r="V888" s="17"/>
      <c r="W888" s="17"/>
      <c r="X888" s="17"/>
      <c r="Y888" s="17"/>
      <c r="Z888" s="17"/>
      <c r="AA888" s="17"/>
      <c r="AB888" s="17"/>
    </row>
    <row r="889" spans="1:28" ht="13.2">
      <c r="A889" s="17"/>
      <c r="B889" s="17"/>
      <c r="C889" s="17"/>
      <c r="D889" s="17"/>
      <c r="E889" s="17"/>
      <c r="F889" s="17"/>
      <c r="G889" s="17"/>
      <c r="H889" s="17"/>
      <c r="I889" s="17"/>
      <c r="J889" s="17"/>
      <c r="K889" s="35"/>
      <c r="L889" s="17"/>
      <c r="M889" s="17"/>
      <c r="N889" s="17"/>
      <c r="O889" s="17"/>
      <c r="P889" s="17"/>
      <c r="Q889" s="17"/>
      <c r="R889" s="17"/>
      <c r="S889" s="17"/>
      <c r="T889" s="17"/>
      <c r="U889" s="17"/>
      <c r="V889" s="17"/>
      <c r="W889" s="17"/>
      <c r="X889" s="17"/>
      <c r="Y889" s="17"/>
      <c r="Z889" s="17"/>
      <c r="AA889" s="17"/>
      <c r="AB889" s="17"/>
    </row>
    <row r="890" spans="1:28" ht="13.2">
      <c r="A890" s="17"/>
      <c r="B890" s="17"/>
      <c r="C890" s="17"/>
      <c r="D890" s="17"/>
      <c r="E890" s="17"/>
      <c r="F890" s="17"/>
      <c r="G890" s="17"/>
      <c r="H890" s="17"/>
      <c r="I890" s="17"/>
      <c r="J890" s="17"/>
      <c r="K890" s="35"/>
      <c r="L890" s="17"/>
      <c r="M890" s="17"/>
      <c r="N890" s="17"/>
      <c r="O890" s="17"/>
      <c r="P890" s="17"/>
      <c r="Q890" s="17"/>
      <c r="R890" s="17"/>
      <c r="S890" s="17"/>
      <c r="T890" s="17"/>
      <c r="U890" s="17"/>
      <c r="V890" s="17"/>
      <c r="W890" s="17"/>
      <c r="X890" s="17"/>
      <c r="Y890" s="17"/>
      <c r="Z890" s="17"/>
      <c r="AA890" s="17"/>
      <c r="AB890" s="17"/>
    </row>
    <row r="891" spans="1:28" ht="13.2">
      <c r="A891" s="17"/>
      <c r="B891" s="17"/>
      <c r="C891" s="17"/>
      <c r="D891" s="17"/>
      <c r="E891" s="17"/>
      <c r="F891" s="17"/>
      <c r="G891" s="17"/>
      <c r="H891" s="17"/>
      <c r="I891" s="17"/>
      <c r="J891" s="17"/>
      <c r="K891" s="35"/>
      <c r="L891" s="17"/>
      <c r="M891" s="17"/>
      <c r="N891" s="17"/>
      <c r="O891" s="17"/>
      <c r="P891" s="17"/>
      <c r="Q891" s="17"/>
      <c r="R891" s="17"/>
      <c r="S891" s="17"/>
      <c r="T891" s="17"/>
      <c r="U891" s="17"/>
      <c r="V891" s="17"/>
      <c r="W891" s="17"/>
      <c r="X891" s="17"/>
      <c r="Y891" s="17"/>
      <c r="Z891" s="17"/>
      <c r="AA891" s="17"/>
      <c r="AB891" s="17"/>
    </row>
    <row r="892" spans="1:28" ht="13.2">
      <c r="A892" s="17"/>
      <c r="B892" s="17"/>
      <c r="C892" s="17"/>
      <c r="D892" s="17"/>
      <c r="E892" s="17"/>
      <c r="F892" s="17"/>
      <c r="G892" s="17"/>
      <c r="H892" s="17"/>
      <c r="I892" s="17"/>
      <c r="J892" s="17"/>
      <c r="K892" s="35"/>
      <c r="L892" s="17"/>
      <c r="M892" s="17"/>
      <c r="N892" s="17"/>
      <c r="O892" s="17"/>
      <c r="P892" s="17"/>
      <c r="Q892" s="17"/>
      <c r="R892" s="17"/>
      <c r="S892" s="17"/>
      <c r="T892" s="17"/>
      <c r="U892" s="17"/>
      <c r="V892" s="17"/>
      <c r="W892" s="17"/>
      <c r="X892" s="17"/>
      <c r="Y892" s="17"/>
      <c r="Z892" s="17"/>
      <c r="AA892" s="17"/>
      <c r="AB892" s="17"/>
    </row>
    <row r="893" spans="1:28" ht="13.2">
      <c r="A893" s="17"/>
      <c r="B893" s="17"/>
      <c r="C893" s="17"/>
      <c r="D893" s="17"/>
      <c r="E893" s="17"/>
      <c r="F893" s="17"/>
      <c r="G893" s="17"/>
      <c r="H893" s="17"/>
      <c r="I893" s="17"/>
      <c r="J893" s="17"/>
      <c r="K893" s="35"/>
      <c r="L893" s="17"/>
      <c r="M893" s="17"/>
      <c r="N893" s="17"/>
      <c r="O893" s="17"/>
      <c r="P893" s="17"/>
      <c r="Q893" s="17"/>
      <c r="R893" s="17"/>
      <c r="S893" s="17"/>
      <c r="T893" s="17"/>
      <c r="U893" s="17"/>
      <c r="V893" s="17"/>
      <c r="W893" s="17"/>
      <c r="X893" s="17"/>
      <c r="Y893" s="17"/>
      <c r="Z893" s="17"/>
      <c r="AA893" s="17"/>
      <c r="AB893" s="17"/>
    </row>
    <row r="894" spans="1:28" ht="13.2">
      <c r="A894" s="17"/>
      <c r="B894" s="17"/>
      <c r="C894" s="17"/>
      <c r="D894" s="17"/>
      <c r="E894" s="17"/>
      <c r="F894" s="17"/>
      <c r="G894" s="17"/>
      <c r="H894" s="17"/>
      <c r="I894" s="17"/>
      <c r="J894" s="17"/>
      <c r="K894" s="35"/>
      <c r="L894" s="17"/>
      <c r="M894" s="17"/>
      <c r="N894" s="17"/>
      <c r="O894" s="17"/>
      <c r="P894" s="17"/>
      <c r="Q894" s="17"/>
      <c r="R894" s="17"/>
      <c r="S894" s="17"/>
      <c r="T894" s="17"/>
      <c r="U894" s="17"/>
      <c r="V894" s="17"/>
      <c r="W894" s="17"/>
      <c r="X894" s="17"/>
      <c r="Y894" s="17"/>
      <c r="Z894" s="17"/>
      <c r="AA894" s="17"/>
      <c r="AB894" s="17"/>
    </row>
    <row r="895" spans="1:28" ht="13.2">
      <c r="A895" s="17"/>
      <c r="B895" s="17"/>
      <c r="C895" s="17"/>
      <c r="D895" s="17"/>
      <c r="E895" s="17"/>
      <c r="F895" s="17"/>
      <c r="G895" s="17"/>
      <c r="H895" s="17"/>
      <c r="I895" s="17"/>
      <c r="J895" s="17"/>
      <c r="K895" s="35"/>
      <c r="L895" s="17"/>
      <c r="M895" s="17"/>
      <c r="N895" s="17"/>
      <c r="O895" s="17"/>
      <c r="P895" s="17"/>
      <c r="Q895" s="17"/>
      <c r="R895" s="17"/>
      <c r="S895" s="17"/>
      <c r="T895" s="17"/>
      <c r="U895" s="17"/>
      <c r="V895" s="17"/>
      <c r="W895" s="17"/>
      <c r="X895" s="17"/>
      <c r="Y895" s="17"/>
      <c r="Z895" s="17"/>
      <c r="AA895" s="17"/>
      <c r="AB895" s="17"/>
    </row>
    <row r="896" spans="1:28" ht="13.2">
      <c r="A896" s="17"/>
      <c r="B896" s="17"/>
      <c r="C896" s="17"/>
      <c r="D896" s="17"/>
      <c r="E896" s="17"/>
      <c r="F896" s="17"/>
      <c r="G896" s="17"/>
      <c r="H896" s="17"/>
      <c r="I896" s="17"/>
      <c r="J896" s="17"/>
      <c r="K896" s="35"/>
      <c r="L896" s="17"/>
      <c r="M896" s="17"/>
      <c r="N896" s="17"/>
      <c r="O896" s="17"/>
      <c r="P896" s="17"/>
      <c r="Q896" s="17"/>
      <c r="R896" s="17"/>
      <c r="S896" s="17"/>
      <c r="T896" s="17"/>
      <c r="U896" s="17"/>
      <c r="V896" s="17"/>
      <c r="W896" s="17"/>
      <c r="X896" s="17"/>
      <c r="Y896" s="17"/>
      <c r="Z896" s="17"/>
      <c r="AA896" s="17"/>
      <c r="AB896" s="17"/>
    </row>
    <row r="897" spans="1:28" ht="13.2">
      <c r="A897" s="17"/>
      <c r="B897" s="17"/>
      <c r="C897" s="17"/>
      <c r="D897" s="17"/>
      <c r="E897" s="17"/>
      <c r="F897" s="17"/>
      <c r="G897" s="17"/>
      <c r="H897" s="17"/>
      <c r="I897" s="17"/>
      <c r="J897" s="17"/>
      <c r="K897" s="35"/>
      <c r="L897" s="17"/>
      <c r="M897" s="17"/>
      <c r="N897" s="17"/>
      <c r="O897" s="17"/>
      <c r="P897" s="17"/>
      <c r="Q897" s="17"/>
      <c r="R897" s="17"/>
      <c r="S897" s="17"/>
      <c r="T897" s="17"/>
      <c r="U897" s="17"/>
      <c r="V897" s="17"/>
      <c r="W897" s="17"/>
      <c r="X897" s="17"/>
      <c r="Y897" s="17"/>
      <c r="Z897" s="17"/>
      <c r="AA897" s="17"/>
      <c r="AB897" s="17"/>
    </row>
    <row r="898" spans="1:28" ht="13.2">
      <c r="A898" s="17"/>
      <c r="B898" s="17"/>
      <c r="C898" s="17"/>
      <c r="D898" s="17"/>
      <c r="E898" s="17"/>
      <c r="F898" s="17"/>
      <c r="G898" s="17"/>
      <c r="H898" s="17"/>
      <c r="I898" s="17"/>
      <c r="J898" s="17"/>
      <c r="K898" s="35"/>
      <c r="L898" s="17"/>
      <c r="M898" s="17"/>
      <c r="N898" s="17"/>
      <c r="O898" s="17"/>
      <c r="P898" s="17"/>
      <c r="Q898" s="17"/>
      <c r="R898" s="17"/>
      <c r="S898" s="17"/>
      <c r="T898" s="17"/>
      <c r="U898" s="17"/>
      <c r="V898" s="17"/>
      <c r="W898" s="17"/>
      <c r="X898" s="17"/>
      <c r="Y898" s="17"/>
      <c r="Z898" s="17"/>
      <c r="AA898" s="17"/>
      <c r="AB898" s="17"/>
    </row>
    <row r="899" spans="1:28" ht="13.2">
      <c r="A899" s="17"/>
      <c r="B899" s="17"/>
      <c r="C899" s="17"/>
      <c r="D899" s="17"/>
      <c r="E899" s="17"/>
      <c r="F899" s="17"/>
      <c r="G899" s="17"/>
      <c r="H899" s="17"/>
      <c r="I899" s="17"/>
      <c r="J899" s="17"/>
      <c r="K899" s="35"/>
      <c r="L899" s="17"/>
      <c r="M899" s="17"/>
      <c r="N899" s="17"/>
      <c r="O899" s="17"/>
      <c r="P899" s="17"/>
      <c r="Q899" s="17"/>
      <c r="R899" s="17"/>
      <c r="S899" s="17"/>
      <c r="T899" s="17"/>
      <c r="U899" s="17"/>
      <c r="V899" s="17"/>
      <c r="W899" s="17"/>
      <c r="X899" s="17"/>
      <c r="Y899" s="17"/>
      <c r="Z899" s="17"/>
      <c r="AA899" s="17"/>
      <c r="AB899" s="17"/>
    </row>
    <row r="900" spans="1:28" ht="13.2">
      <c r="A900" s="17"/>
      <c r="B900" s="17"/>
      <c r="C900" s="17"/>
      <c r="D900" s="17"/>
      <c r="E900" s="17"/>
      <c r="F900" s="17"/>
      <c r="G900" s="17"/>
      <c r="H900" s="17"/>
      <c r="I900" s="17"/>
      <c r="J900" s="17"/>
      <c r="K900" s="35"/>
      <c r="L900" s="17"/>
      <c r="M900" s="17"/>
      <c r="N900" s="17"/>
      <c r="O900" s="17"/>
      <c r="P900" s="17"/>
      <c r="Q900" s="17"/>
      <c r="R900" s="17"/>
      <c r="S900" s="17"/>
      <c r="T900" s="17"/>
      <c r="U900" s="17"/>
      <c r="V900" s="17"/>
      <c r="W900" s="17"/>
      <c r="X900" s="17"/>
      <c r="Y900" s="17"/>
      <c r="Z900" s="17"/>
      <c r="AA900" s="17"/>
      <c r="AB900" s="17"/>
    </row>
    <row r="901" spans="1:28" ht="13.2">
      <c r="A901" s="17"/>
      <c r="B901" s="17"/>
      <c r="C901" s="17"/>
      <c r="D901" s="17"/>
      <c r="E901" s="17"/>
      <c r="F901" s="17"/>
      <c r="G901" s="17"/>
      <c r="H901" s="17"/>
      <c r="I901" s="17"/>
      <c r="J901" s="17"/>
      <c r="K901" s="35"/>
      <c r="L901" s="17"/>
      <c r="M901" s="17"/>
      <c r="N901" s="17"/>
      <c r="O901" s="17"/>
      <c r="P901" s="17"/>
      <c r="Q901" s="17"/>
      <c r="R901" s="17"/>
      <c r="S901" s="17"/>
      <c r="T901" s="17"/>
      <c r="U901" s="17"/>
      <c r="V901" s="17"/>
      <c r="W901" s="17"/>
      <c r="X901" s="17"/>
      <c r="Y901" s="17"/>
      <c r="Z901" s="17"/>
      <c r="AA901" s="17"/>
      <c r="AB901" s="17"/>
    </row>
    <row r="902" spans="1:28" ht="13.2">
      <c r="A902" s="17"/>
      <c r="B902" s="17"/>
      <c r="C902" s="17"/>
      <c r="D902" s="17"/>
      <c r="E902" s="17"/>
      <c r="F902" s="17"/>
      <c r="G902" s="17"/>
      <c r="H902" s="17"/>
      <c r="I902" s="17"/>
      <c r="J902" s="17"/>
      <c r="K902" s="35"/>
      <c r="L902" s="17"/>
      <c r="M902" s="17"/>
      <c r="N902" s="17"/>
      <c r="O902" s="17"/>
      <c r="P902" s="17"/>
      <c r="Q902" s="17"/>
      <c r="R902" s="17"/>
      <c r="S902" s="17"/>
      <c r="T902" s="17"/>
      <c r="U902" s="17"/>
      <c r="V902" s="17"/>
      <c r="W902" s="17"/>
      <c r="X902" s="17"/>
      <c r="Y902" s="17"/>
      <c r="Z902" s="17"/>
      <c r="AA902" s="17"/>
      <c r="AB902" s="17"/>
    </row>
    <row r="903" spans="1:28" ht="13.2">
      <c r="A903" s="17"/>
      <c r="B903" s="17"/>
      <c r="C903" s="17"/>
      <c r="D903" s="17"/>
      <c r="E903" s="17"/>
      <c r="F903" s="17"/>
      <c r="G903" s="17"/>
      <c r="H903" s="17"/>
      <c r="I903" s="17"/>
      <c r="J903" s="17"/>
      <c r="K903" s="35"/>
      <c r="L903" s="17"/>
      <c r="M903" s="17"/>
      <c r="N903" s="17"/>
      <c r="O903" s="17"/>
      <c r="P903" s="17"/>
      <c r="Q903" s="17"/>
      <c r="R903" s="17"/>
      <c r="S903" s="17"/>
      <c r="T903" s="17"/>
      <c r="U903" s="17"/>
      <c r="V903" s="17"/>
      <c r="W903" s="17"/>
      <c r="X903" s="17"/>
      <c r="Y903" s="17"/>
      <c r="Z903" s="17"/>
      <c r="AA903" s="17"/>
      <c r="AB903" s="17"/>
    </row>
    <row r="904" spans="1:28" ht="13.2">
      <c r="A904" s="17"/>
      <c r="B904" s="17"/>
      <c r="C904" s="17"/>
      <c r="D904" s="17"/>
      <c r="E904" s="17"/>
      <c r="F904" s="17"/>
      <c r="G904" s="17"/>
      <c r="H904" s="17"/>
      <c r="I904" s="17"/>
      <c r="J904" s="17"/>
      <c r="K904" s="35"/>
      <c r="L904" s="17"/>
      <c r="M904" s="17"/>
      <c r="N904" s="17"/>
      <c r="O904" s="17"/>
      <c r="P904" s="17"/>
      <c r="Q904" s="17"/>
      <c r="R904" s="17"/>
      <c r="S904" s="17"/>
      <c r="T904" s="17"/>
      <c r="U904" s="17"/>
      <c r="V904" s="17"/>
      <c r="W904" s="17"/>
      <c r="X904" s="17"/>
      <c r="Y904" s="17"/>
      <c r="Z904" s="17"/>
      <c r="AA904" s="17"/>
      <c r="AB904" s="17"/>
    </row>
    <row r="905" spans="1:28" ht="13.2">
      <c r="A905" s="17"/>
      <c r="B905" s="17"/>
      <c r="C905" s="17"/>
      <c r="D905" s="17"/>
      <c r="E905" s="17"/>
      <c r="F905" s="17"/>
      <c r="G905" s="17"/>
      <c r="H905" s="17"/>
      <c r="I905" s="17"/>
      <c r="J905" s="17"/>
      <c r="K905" s="35"/>
      <c r="L905" s="17"/>
      <c r="M905" s="17"/>
      <c r="N905" s="17"/>
      <c r="O905" s="17"/>
      <c r="P905" s="17"/>
      <c r="Q905" s="17"/>
      <c r="R905" s="17"/>
      <c r="S905" s="17"/>
      <c r="T905" s="17"/>
      <c r="U905" s="17"/>
      <c r="V905" s="17"/>
      <c r="W905" s="17"/>
      <c r="X905" s="17"/>
      <c r="Y905" s="17"/>
      <c r="Z905" s="17"/>
      <c r="AA905" s="17"/>
      <c r="AB905" s="17"/>
    </row>
    <row r="906" spans="1:28" ht="13.2">
      <c r="A906" s="17"/>
      <c r="B906" s="17"/>
      <c r="C906" s="17"/>
      <c r="D906" s="17"/>
      <c r="E906" s="17"/>
      <c r="F906" s="17"/>
      <c r="G906" s="17"/>
      <c r="H906" s="17"/>
      <c r="I906" s="17"/>
      <c r="J906" s="17"/>
      <c r="K906" s="35"/>
      <c r="L906" s="17"/>
      <c r="M906" s="17"/>
      <c r="N906" s="17"/>
      <c r="O906" s="17"/>
      <c r="P906" s="17"/>
      <c r="Q906" s="17"/>
      <c r="R906" s="17"/>
      <c r="S906" s="17"/>
      <c r="T906" s="17"/>
      <c r="U906" s="17"/>
      <c r="V906" s="17"/>
      <c r="W906" s="17"/>
      <c r="X906" s="17"/>
      <c r="Y906" s="17"/>
      <c r="Z906" s="17"/>
      <c r="AA906" s="17"/>
      <c r="AB906" s="17"/>
    </row>
    <row r="907" spans="1:28" ht="13.2">
      <c r="A907" s="17"/>
      <c r="B907" s="17"/>
      <c r="C907" s="17"/>
      <c r="D907" s="17"/>
      <c r="E907" s="17"/>
      <c r="F907" s="17"/>
      <c r="G907" s="17"/>
      <c r="H907" s="17"/>
      <c r="I907" s="17"/>
      <c r="J907" s="17"/>
      <c r="K907" s="35"/>
      <c r="L907" s="17"/>
      <c r="M907" s="17"/>
      <c r="N907" s="17"/>
      <c r="O907" s="17"/>
      <c r="P907" s="17"/>
      <c r="Q907" s="17"/>
      <c r="R907" s="17"/>
      <c r="S907" s="17"/>
      <c r="T907" s="17"/>
      <c r="U907" s="17"/>
      <c r="V907" s="17"/>
      <c r="W907" s="17"/>
      <c r="X907" s="17"/>
      <c r="Y907" s="17"/>
      <c r="Z907" s="17"/>
      <c r="AA907" s="17"/>
      <c r="AB907" s="17"/>
    </row>
    <row r="908" spans="1:28" ht="13.2">
      <c r="A908" s="17"/>
      <c r="B908" s="17"/>
      <c r="C908" s="17"/>
      <c r="D908" s="17"/>
      <c r="E908" s="17"/>
      <c r="F908" s="17"/>
      <c r="G908" s="17"/>
      <c r="H908" s="17"/>
      <c r="I908" s="17"/>
      <c r="J908" s="17"/>
      <c r="K908" s="35"/>
      <c r="L908" s="17"/>
      <c r="M908" s="17"/>
      <c r="N908" s="17"/>
      <c r="O908" s="17"/>
      <c r="P908" s="17"/>
      <c r="Q908" s="17"/>
      <c r="R908" s="17"/>
      <c r="S908" s="17"/>
      <c r="T908" s="17"/>
      <c r="U908" s="17"/>
      <c r="V908" s="17"/>
      <c r="W908" s="17"/>
      <c r="X908" s="17"/>
      <c r="Y908" s="17"/>
      <c r="Z908" s="17"/>
      <c r="AA908" s="17"/>
      <c r="AB908" s="17"/>
    </row>
    <row r="909" spans="1:28" ht="13.2">
      <c r="A909" s="17"/>
      <c r="B909" s="17"/>
      <c r="C909" s="17"/>
      <c r="D909" s="17"/>
      <c r="E909" s="17"/>
      <c r="F909" s="17"/>
      <c r="G909" s="17"/>
      <c r="H909" s="17"/>
      <c r="I909" s="17"/>
      <c r="J909" s="17"/>
      <c r="K909" s="35"/>
      <c r="L909" s="17"/>
      <c r="M909" s="17"/>
      <c r="N909" s="17"/>
      <c r="O909" s="17"/>
      <c r="P909" s="17"/>
      <c r="Q909" s="17"/>
      <c r="R909" s="17"/>
      <c r="S909" s="17"/>
      <c r="T909" s="17"/>
      <c r="U909" s="17"/>
      <c r="V909" s="17"/>
      <c r="W909" s="17"/>
      <c r="X909" s="17"/>
      <c r="Y909" s="17"/>
      <c r="Z909" s="17"/>
      <c r="AA909" s="17"/>
      <c r="AB909" s="17"/>
    </row>
    <row r="910" spans="1:28" ht="13.2">
      <c r="A910" s="17"/>
      <c r="B910" s="17"/>
      <c r="C910" s="17"/>
      <c r="D910" s="17"/>
      <c r="E910" s="17"/>
      <c r="F910" s="17"/>
      <c r="G910" s="17"/>
      <c r="H910" s="17"/>
      <c r="I910" s="17"/>
      <c r="J910" s="17"/>
      <c r="K910" s="35"/>
      <c r="L910" s="17"/>
      <c r="M910" s="17"/>
      <c r="N910" s="17"/>
      <c r="O910" s="17"/>
      <c r="P910" s="17"/>
      <c r="Q910" s="17"/>
      <c r="R910" s="17"/>
      <c r="S910" s="17"/>
      <c r="T910" s="17"/>
      <c r="U910" s="17"/>
      <c r="V910" s="17"/>
      <c r="W910" s="17"/>
      <c r="X910" s="17"/>
      <c r="Y910" s="17"/>
      <c r="Z910" s="17"/>
      <c r="AA910" s="17"/>
      <c r="AB910" s="17"/>
    </row>
    <row r="911" spans="1:28" ht="13.2">
      <c r="A911" s="17"/>
      <c r="B911" s="17"/>
      <c r="C911" s="17"/>
      <c r="D911" s="17"/>
      <c r="E911" s="17"/>
      <c r="F911" s="17"/>
      <c r="G911" s="17"/>
      <c r="H911" s="17"/>
      <c r="I911" s="17"/>
      <c r="J911" s="17"/>
      <c r="K911" s="35"/>
      <c r="L911" s="17"/>
      <c r="M911" s="17"/>
      <c r="N911" s="17"/>
      <c r="O911" s="17"/>
      <c r="P911" s="17"/>
      <c r="Q911" s="17"/>
      <c r="R911" s="17"/>
      <c r="S911" s="17"/>
      <c r="T911" s="17"/>
      <c r="U911" s="17"/>
      <c r="V911" s="17"/>
      <c r="W911" s="17"/>
      <c r="X911" s="17"/>
      <c r="Y911" s="17"/>
      <c r="Z911" s="17"/>
      <c r="AA911" s="17"/>
      <c r="AB911" s="17"/>
    </row>
    <row r="912" spans="1:28" ht="13.2">
      <c r="A912" s="17"/>
      <c r="B912" s="17"/>
      <c r="C912" s="17"/>
      <c r="D912" s="17"/>
      <c r="E912" s="17"/>
      <c r="F912" s="17"/>
      <c r="G912" s="17"/>
      <c r="H912" s="17"/>
      <c r="I912" s="17"/>
      <c r="J912" s="17"/>
      <c r="K912" s="35"/>
      <c r="L912" s="17"/>
      <c r="M912" s="17"/>
      <c r="N912" s="17"/>
      <c r="O912" s="17"/>
      <c r="P912" s="17"/>
      <c r="Q912" s="17"/>
      <c r="R912" s="17"/>
      <c r="S912" s="17"/>
      <c r="T912" s="17"/>
      <c r="U912" s="17"/>
      <c r="V912" s="17"/>
      <c r="W912" s="17"/>
      <c r="X912" s="17"/>
      <c r="Y912" s="17"/>
      <c r="Z912" s="17"/>
      <c r="AA912" s="17"/>
      <c r="AB912" s="17"/>
    </row>
    <row r="913" spans="1:28" ht="13.2">
      <c r="A913" s="17"/>
      <c r="B913" s="17"/>
      <c r="C913" s="17"/>
      <c r="D913" s="17"/>
      <c r="E913" s="17"/>
      <c r="F913" s="17"/>
      <c r="G913" s="17"/>
      <c r="H913" s="17"/>
      <c r="I913" s="17"/>
      <c r="J913" s="17"/>
      <c r="K913" s="35"/>
      <c r="L913" s="17"/>
      <c r="M913" s="17"/>
      <c r="N913" s="17"/>
      <c r="O913" s="17"/>
      <c r="P913" s="17"/>
      <c r="Q913" s="17"/>
      <c r="R913" s="17"/>
      <c r="S913" s="17"/>
      <c r="T913" s="17"/>
      <c r="U913" s="17"/>
      <c r="V913" s="17"/>
      <c r="W913" s="17"/>
      <c r="X913" s="17"/>
      <c r="Y913" s="17"/>
      <c r="Z913" s="17"/>
      <c r="AA913" s="17"/>
      <c r="AB913" s="17"/>
    </row>
    <row r="914" spans="1:28" ht="13.2">
      <c r="A914" s="17"/>
      <c r="B914" s="17"/>
      <c r="C914" s="17"/>
      <c r="D914" s="17"/>
      <c r="E914" s="17"/>
      <c r="F914" s="17"/>
      <c r="G914" s="17"/>
      <c r="H914" s="17"/>
      <c r="I914" s="17"/>
      <c r="J914" s="17"/>
      <c r="K914" s="35"/>
      <c r="L914" s="17"/>
      <c r="M914" s="17"/>
      <c r="N914" s="17"/>
      <c r="O914" s="17"/>
      <c r="P914" s="17"/>
      <c r="Q914" s="17"/>
      <c r="R914" s="17"/>
      <c r="S914" s="17"/>
      <c r="T914" s="17"/>
      <c r="U914" s="17"/>
      <c r="V914" s="17"/>
      <c r="W914" s="17"/>
      <c r="X914" s="17"/>
      <c r="Y914" s="17"/>
      <c r="Z914" s="17"/>
      <c r="AA914" s="17"/>
      <c r="AB914" s="17"/>
    </row>
    <row r="915" spans="1:28" ht="13.2">
      <c r="A915" s="17"/>
      <c r="B915" s="17"/>
      <c r="C915" s="17"/>
      <c r="D915" s="17"/>
      <c r="E915" s="17"/>
      <c r="F915" s="17"/>
      <c r="G915" s="17"/>
      <c r="H915" s="17"/>
      <c r="I915" s="17"/>
      <c r="J915" s="17"/>
      <c r="K915" s="35"/>
      <c r="L915" s="17"/>
      <c r="M915" s="17"/>
      <c r="N915" s="17"/>
      <c r="O915" s="17"/>
      <c r="P915" s="17"/>
      <c r="Q915" s="17"/>
      <c r="R915" s="17"/>
      <c r="S915" s="17"/>
      <c r="T915" s="17"/>
      <c r="U915" s="17"/>
      <c r="V915" s="17"/>
      <c r="W915" s="17"/>
      <c r="X915" s="17"/>
      <c r="Y915" s="17"/>
      <c r="Z915" s="17"/>
      <c r="AA915" s="17"/>
      <c r="AB915" s="17"/>
    </row>
    <row r="916" spans="1:28" ht="13.2">
      <c r="A916" s="17"/>
      <c r="B916" s="17"/>
      <c r="C916" s="17"/>
      <c r="D916" s="17"/>
      <c r="E916" s="17"/>
      <c r="F916" s="17"/>
      <c r="G916" s="17"/>
      <c r="H916" s="17"/>
      <c r="I916" s="17"/>
      <c r="J916" s="17"/>
      <c r="K916" s="35"/>
      <c r="L916" s="17"/>
      <c r="M916" s="17"/>
      <c r="N916" s="17"/>
      <c r="O916" s="17"/>
      <c r="P916" s="17"/>
      <c r="Q916" s="17"/>
      <c r="R916" s="17"/>
      <c r="S916" s="17"/>
      <c r="T916" s="17"/>
      <c r="U916" s="17"/>
      <c r="V916" s="17"/>
      <c r="W916" s="17"/>
      <c r="X916" s="17"/>
      <c r="Y916" s="17"/>
      <c r="Z916" s="17"/>
      <c r="AA916" s="17"/>
      <c r="AB916" s="17"/>
    </row>
    <row r="917" spans="1:28" ht="13.2">
      <c r="A917" s="17"/>
      <c r="B917" s="17"/>
      <c r="C917" s="17"/>
      <c r="D917" s="17"/>
      <c r="E917" s="17"/>
      <c r="F917" s="17"/>
      <c r="G917" s="17"/>
      <c r="H917" s="17"/>
      <c r="I917" s="17"/>
      <c r="J917" s="17"/>
      <c r="K917" s="35"/>
      <c r="L917" s="17"/>
      <c r="M917" s="17"/>
      <c r="N917" s="17"/>
      <c r="O917" s="17"/>
      <c r="P917" s="17"/>
      <c r="Q917" s="17"/>
      <c r="R917" s="17"/>
      <c r="S917" s="17"/>
      <c r="T917" s="17"/>
      <c r="U917" s="17"/>
      <c r="V917" s="17"/>
      <c r="W917" s="17"/>
      <c r="X917" s="17"/>
      <c r="Y917" s="17"/>
      <c r="Z917" s="17"/>
      <c r="AA917" s="17"/>
      <c r="AB917" s="17"/>
    </row>
    <row r="918" spans="1:28" ht="13.2">
      <c r="A918" s="17"/>
      <c r="B918" s="17"/>
      <c r="C918" s="17"/>
      <c r="D918" s="17"/>
      <c r="E918" s="17"/>
      <c r="F918" s="17"/>
      <c r="G918" s="17"/>
      <c r="H918" s="17"/>
      <c r="I918" s="17"/>
      <c r="J918" s="17"/>
      <c r="K918" s="35"/>
      <c r="L918" s="17"/>
      <c r="M918" s="17"/>
      <c r="N918" s="17"/>
      <c r="O918" s="17"/>
      <c r="P918" s="17"/>
      <c r="Q918" s="17"/>
      <c r="R918" s="17"/>
      <c r="S918" s="17"/>
      <c r="T918" s="17"/>
      <c r="U918" s="17"/>
      <c r="V918" s="17"/>
      <c r="W918" s="17"/>
      <c r="X918" s="17"/>
      <c r="Y918" s="17"/>
      <c r="Z918" s="17"/>
      <c r="AA918" s="17"/>
      <c r="AB918" s="17"/>
    </row>
    <row r="919" spans="1:28" ht="13.2">
      <c r="A919" s="17"/>
      <c r="B919" s="17"/>
      <c r="C919" s="17"/>
      <c r="D919" s="17"/>
      <c r="E919" s="17"/>
      <c r="F919" s="17"/>
      <c r="G919" s="17"/>
      <c r="H919" s="17"/>
      <c r="I919" s="17"/>
      <c r="J919" s="17"/>
      <c r="K919" s="35"/>
      <c r="L919" s="17"/>
      <c r="M919" s="17"/>
      <c r="N919" s="17"/>
      <c r="O919" s="17"/>
      <c r="P919" s="17"/>
      <c r="Q919" s="17"/>
      <c r="R919" s="17"/>
      <c r="S919" s="17"/>
      <c r="T919" s="17"/>
      <c r="U919" s="17"/>
      <c r="V919" s="17"/>
      <c r="W919" s="17"/>
      <c r="X919" s="17"/>
      <c r="Y919" s="17"/>
      <c r="Z919" s="17"/>
      <c r="AA919" s="17"/>
      <c r="AB919" s="17"/>
    </row>
    <row r="920" spans="1:28" ht="13.2">
      <c r="A920" s="17"/>
      <c r="B920" s="17"/>
      <c r="C920" s="17"/>
      <c r="D920" s="17"/>
      <c r="E920" s="17"/>
      <c r="F920" s="17"/>
      <c r="G920" s="17"/>
      <c r="H920" s="17"/>
      <c r="I920" s="17"/>
      <c r="J920" s="17"/>
      <c r="K920" s="35"/>
      <c r="L920" s="17"/>
      <c r="M920" s="17"/>
      <c r="N920" s="17"/>
      <c r="O920" s="17"/>
      <c r="P920" s="17"/>
      <c r="Q920" s="17"/>
      <c r="R920" s="17"/>
      <c r="S920" s="17"/>
      <c r="T920" s="17"/>
      <c r="U920" s="17"/>
      <c r="V920" s="17"/>
      <c r="W920" s="17"/>
      <c r="X920" s="17"/>
      <c r="Y920" s="17"/>
      <c r="Z920" s="17"/>
      <c r="AA920" s="17"/>
      <c r="AB920" s="17"/>
    </row>
    <row r="921" spans="1:28" ht="13.2">
      <c r="A921" s="17"/>
      <c r="B921" s="17"/>
      <c r="C921" s="17"/>
      <c r="D921" s="17"/>
      <c r="E921" s="17"/>
      <c r="F921" s="17"/>
      <c r="G921" s="17"/>
      <c r="H921" s="17"/>
      <c r="I921" s="17"/>
      <c r="J921" s="17"/>
      <c r="K921" s="35"/>
      <c r="L921" s="17"/>
      <c r="M921" s="17"/>
      <c r="N921" s="17"/>
      <c r="O921" s="17"/>
      <c r="P921" s="17"/>
      <c r="Q921" s="17"/>
      <c r="R921" s="17"/>
      <c r="S921" s="17"/>
      <c r="T921" s="17"/>
      <c r="U921" s="17"/>
      <c r="V921" s="17"/>
      <c r="W921" s="17"/>
      <c r="X921" s="17"/>
      <c r="Y921" s="17"/>
      <c r="Z921" s="17"/>
      <c r="AA921" s="17"/>
      <c r="AB921" s="17"/>
    </row>
    <row r="922" spans="1:28" ht="13.2">
      <c r="A922" s="17"/>
      <c r="B922" s="17"/>
      <c r="C922" s="17"/>
      <c r="D922" s="17"/>
      <c r="E922" s="17"/>
      <c r="F922" s="17"/>
      <c r="G922" s="17"/>
      <c r="H922" s="17"/>
      <c r="I922" s="17"/>
      <c r="J922" s="17"/>
      <c r="K922" s="35"/>
      <c r="L922" s="17"/>
      <c r="M922" s="17"/>
      <c r="N922" s="17"/>
      <c r="O922" s="17"/>
      <c r="P922" s="17"/>
      <c r="Q922" s="17"/>
      <c r="R922" s="17"/>
      <c r="S922" s="17"/>
      <c r="T922" s="17"/>
      <c r="U922" s="17"/>
      <c r="V922" s="17"/>
      <c r="W922" s="17"/>
      <c r="X922" s="17"/>
      <c r="Y922" s="17"/>
      <c r="Z922" s="17"/>
      <c r="AA922" s="17"/>
      <c r="AB922" s="17"/>
    </row>
    <row r="923" spans="1:28" ht="13.2">
      <c r="A923" s="17"/>
      <c r="B923" s="17"/>
      <c r="C923" s="17"/>
      <c r="D923" s="17"/>
      <c r="E923" s="17"/>
      <c r="F923" s="17"/>
      <c r="G923" s="17"/>
      <c r="H923" s="17"/>
      <c r="I923" s="17"/>
      <c r="J923" s="17"/>
      <c r="K923" s="35"/>
      <c r="L923" s="17"/>
      <c r="M923" s="17"/>
      <c r="N923" s="17"/>
      <c r="O923" s="17"/>
      <c r="P923" s="17"/>
      <c r="Q923" s="17"/>
      <c r="R923" s="17"/>
      <c r="S923" s="17"/>
      <c r="T923" s="17"/>
      <c r="U923" s="17"/>
      <c r="V923" s="17"/>
      <c r="W923" s="17"/>
      <c r="X923" s="17"/>
      <c r="Y923" s="17"/>
      <c r="Z923" s="17"/>
      <c r="AA923" s="17"/>
      <c r="AB923" s="17"/>
    </row>
    <row r="924" spans="1:28" ht="13.2">
      <c r="A924" s="17"/>
      <c r="B924" s="17"/>
      <c r="C924" s="17"/>
      <c r="D924" s="17"/>
      <c r="E924" s="17"/>
      <c r="F924" s="17"/>
      <c r="G924" s="17"/>
      <c r="H924" s="17"/>
      <c r="I924" s="17"/>
      <c r="J924" s="17"/>
      <c r="K924" s="35"/>
      <c r="L924" s="17"/>
      <c r="M924" s="17"/>
      <c r="N924" s="17"/>
      <c r="O924" s="17"/>
      <c r="P924" s="17"/>
      <c r="Q924" s="17"/>
      <c r="R924" s="17"/>
      <c r="S924" s="17"/>
      <c r="T924" s="17"/>
      <c r="U924" s="17"/>
      <c r="V924" s="17"/>
      <c r="W924" s="17"/>
      <c r="X924" s="17"/>
      <c r="Y924" s="17"/>
      <c r="Z924" s="17"/>
      <c r="AA924" s="17"/>
      <c r="AB924" s="17"/>
    </row>
    <row r="925" spans="1:28" ht="13.2">
      <c r="A925" s="17"/>
      <c r="B925" s="17"/>
      <c r="C925" s="17"/>
      <c r="D925" s="17"/>
      <c r="E925" s="17"/>
      <c r="F925" s="17"/>
      <c r="G925" s="17"/>
      <c r="H925" s="17"/>
      <c r="I925" s="17"/>
      <c r="J925" s="17"/>
      <c r="K925" s="35"/>
      <c r="L925" s="17"/>
      <c r="M925" s="17"/>
      <c r="N925" s="17"/>
      <c r="O925" s="17"/>
      <c r="P925" s="17"/>
      <c r="Q925" s="17"/>
      <c r="R925" s="17"/>
      <c r="S925" s="17"/>
      <c r="T925" s="17"/>
      <c r="U925" s="17"/>
      <c r="V925" s="17"/>
      <c r="W925" s="17"/>
      <c r="X925" s="17"/>
      <c r="Y925" s="17"/>
      <c r="Z925" s="17"/>
      <c r="AA925" s="17"/>
      <c r="AB925" s="17"/>
    </row>
    <row r="926" spans="1:28" ht="13.2">
      <c r="A926" s="17"/>
      <c r="B926" s="17"/>
      <c r="C926" s="17"/>
      <c r="D926" s="17"/>
      <c r="E926" s="17"/>
      <c r="F926" s="17"/>
      <c r="G926" s="17"/>
      <c r="H926" s="17"/>
      <c r="I926" s="17"/>
      <c r="J926" s="17"/>
      <c r="K926" s="35"/>
      <c r="L926" s="17"/>
      <c r="M926" s="17"/>
      <c r="N926" s="17"/>
      <c r="O926" s="17"/>
      <c r="P926" s="17"/>
      <c r="Q926" s="17"/>
      <c r="R926" s="17"/>
      <c r="S926" s="17"/>
      <c r="T926" s="17"/>
      <c r="U926" s="17"/>
      <c r="V926" s="17"/>
      <c r="W926" s="17"/>
      <c r="X926" s="17"/>
      <c r="Y926" s="17"/>
      <c r="Z926" s="17"/>
      <c r="AA926" s="17"/>
      <c r="AB926" s="17"/>
    </row>
    <row r="927" spans="1:28" ht="13.2">
      <c r="A927" s="17"/>
      <c r="B927" s="17"/>
      <c r="C927" s="17"/>
      <c r="D927" s="17"/>
      <c r="E927" s="17"/>
      <c r="F927" s="17"/>
      <c r="G927" s="17"/>
      <c r="H927" s="17"/>
      <c r="I927" s="17"/>
      <c r="J927" s="17"/>
      <c r="K927" s="35"/>
      <c r="L927" s="17"/>
      <c r="M927" s="17"/>
      <c r="N927" s="17"/>
      <c r="O927" s="17"/>
      <c r="P927" s="17"/>
      <c r="Q927" s="17"/>
      <c r="R927" s="17"/>
      <c r="S927" s="17"/>
      <c r="T927" s="17"/>
      <c r="U927" s="17"/>
      <c r="V927" s="17"/>
      <c r="W927" s="17"/>
      <c r="X927" s="17"/>
      <c r="Y927" s="17"/>
      <c r="Z927" s="17"/>
      <c r="AA927" s="17"/>
      <c r="AB927" s="17"/>
    </row>
    <row r="928" spans="1:28" ht="13.2">
      <c r="A928" s="17"/>
      <c r="B928" s="17"/>
      <c r="C928" s="17"/>
      <c r="D928" s="17"/>
      <c r="E928" s="17"/>
      <c r="F928" s="17"/>
      <c r="G928" s="17"/>
      <c r="H928" s="17"/>
      <c r="I928" s="17"/>
      <c r="J928" s="17"/>
      <c r="K928" s="35"/>
      <c r="L928" s="17"/>
      <c r="M928" s="17"/>
      <c r="N928" s="17"/>
      <c r="O928" s="17"/>
      <c r="P928" s="17"/>
      <c r="Q928" s="17"/>
      <c r="R928" s="17"/>
      <c r="S928" s="17"/>
      <c r="T928" s="17"/>
      <c r="U928" s="17"/>
      <c r="V928" s="17"/>
      <c r="W928" s="17"/>
      <c r="X928" s="17"/>
      <c r="Y928" s="17"/>
      <c r="Z928" s="17"/>
      <c r="AA928" s="17"/>
      <c r="AB928" s="17"/>
    </row>
    <row r="929" spans="1:28" ht="13.2">
      <c r="A929" s="17"/>
      <c r="B929" s="17"/>
      <c r="C929" s="17"/>
      <c r="D929" s="17"/>
      <c r="E929" s="17"/>
      <c r="F929" s="17"/>
      <c r="G929" s="17"/>
      <c r="H929" s="17"/>
      <c r="I929" s="17"/>
      <c r="J929" s="17"/>
      <c r="K929" s="35"/>
      <c r="L929" s="17"/>
      <c r="M929" s="17"/>
      <c r="N929" s="17"/>
      <c r="O929" s="17"/>
      <c r="P929" s="17"/>
      <c r="Q929" s="17"/>
      <c r="R929" s="17"/>
      <c r="S929" s="17"/>
      <c r="T929" s="17"/>
      <c r="U929" s="17"/>
      <c r="V929" s="17"/>
      <c r="W929" s="17"/>
      <c r="X929" s="17"/>
      <c r="Y929" s="17"/>
      <c r="Z929" s="17"/>
      <c r="AA929" s="17"/>
      <c r="AB929" s="17"/>
    </row>
    <row r="930" spans="1:28" ht="13.2">
      <c r="A930" s="17"/>
      <c r="B930" s="17"/>
      <c r="C930" s="17"/>
      <c r="D930" s="17"/>
      <c r="E930" s="17"/>
      <c r="F930" s="17"/>
      <c r="G930" s="17"/>
      <c r="H930" s="17"/>
      <c r="I930" s="17"/>
      <c r="J930" s="17"/>
      <c r="K930" s="35"/>
      <c r="L930" s="17"/>
      <c r="M930" s="17"/>
      <c r="N930" s="17"/>
      <c r="O930" s="17"/>
      <c r="P930" s="17"/>
      <c r="Q930" s="17"/>
      <c r="R930" s="17"/>
      <c r="S930" s="17"/>
      <c r="T930" s="17"/>
      <c r="U930" s="17"/>
      <c r="V930" s="17"/>
      <c r="W930" s="17"/>
      <c r="X930" s="17"/>
      <c r="Y930" s="17"/>
      <c r="Z930" s="17"/>
      <c r="AA930" s="17"/>
      <c r="AB930" s="17"/>
    </row>
    <row r="931" spans="1:28" ht="13.2">
      <c r="A931" s="17"/>
      <c r="B931" s="17"/>
      <c r="C931" s="17"/>
      <c r="D931" s="17"/>
      <c r="E931" s="17"/>
      <c r="F931" s="17"/>
      <c r="G931" s="17"/>
      <c r="H931" s="17"/>
      <c r="I931" s="17"/>
      <c r="J931" s="17"/>
      <c r="K931" s="35"/>
      <c r="L931" s="17"/>
      <c r="M931" s="17"/>
      <c r="N931" s="17"/>
      <c r="O931" s="17"/>
      <c r="P931" s="17"/>
      <c r="Q931" s="17"/>
      <c r="R931" s="17"/>
      <c r="S931" s="17"/>
      <c r="T931" s="17"/>
      <c r="U931" s="17"/>
      <c r="V931" s="17"/>
      <c r="W931" s="17"/>
      <c r="X931" s="17"/>
      <c r="Y931" s="17"/>
      <c r="Z931" s="17"/>
      <c r="AA931" s="17"/>
      <c r="AB931" s="17"/>
    </row>
    <row r="932" spans="1:28" ht="13.2">
      <c r="A932" s="17"/>
      <c r="B932" s="17"/>
      <c r="C932" s="17"/>
      <c r="D932" s="17"/>
      <c r="E932" s="17"/>
      <c r="F932" s="17"/>
      <c r="G932" s="17"/>
      <c r="H932" s="17"/>
      <c r="I932" s="17"/>
      <c r="J932" s="17"/>
      <c r="K932" s="35"/>
      <c r="L932" s="17"/>
      <c r="M932" s="17"/>
      <c r="N932" s="17"/>
      <c r="O932" s="17"/>
      <c r="P932" s="17"/>
      <c r="Q932" s="17"/>
      <c r="R932" s="17"/>
      <c r="S932" s="17"/>
      <c r="T932" s="17"/>
      <c r="U932" s="17"/>
      <c r="V932" s="17"/>
      <c r="W932" s="17"/>
      <c r="X932" s="17"/>
      <c r="Y932" s="17"/>
      <c r="Z932" s="17"/>
      <c r="AA932" s="17"/>
      <c r="AB932" s="17"/>
    </row>
    <row r="933" spans="1:28" ht="13.2">
      <c r="A933" s="17"/>
      <c r="B933" s="17"/>
      <c r="C933" s="17"/>
      <c r="D933" s="17"/>
      <c r="E933" s="17"/>
      <c r="F933" s="17"/>
      <c r="G933" s="17"/>
      <c r="H933" s="17"/>
      <c r="I933" s="17"/>
      <c r="J933" s="17"/>
      <c r="K933" s="35"/>
      <c r="L933" s="17"/>
      <c r="M933" s="17"/>
      <c r="N933" s="17"/>
      <c r="O933" s="17"/>
      <c r="P933" s="17"/>
      <c r="Q933" s="17"/>
      <c r="R933" s="17"/>
      <c r="S933" s="17"/>
      <c r="T933" s="17"/>
      <c r="U933" s="17"/>
      <c r="V933" s="17"/>
      <c r="W933" s="17"/>
      <c r="X933" s="17"/>
      <c r="Y933" s="17"/>
      <c r="Z933" s="17"/>
      <c r="AA933" s="17"/>
      <c r="AB933" s="17"/>
    </row>
    <row r="934" spans="1:28" ht="13.2">
      <c r="A934" s="17"/>
      <c r="B934" s="17"/>
      <c r="C934" s="17"/>
      <c r="D934" s="17"/>
      <c r="E934" s="17"/>
      <c r="F934" s="17"/>
      <c r="G934" s="17"/>
      <c r="H934" s="17"/>
      <c r="I934" s="17"/>
      <c r="J934" s="17"/>
      <c r="K934" s="35"/>
      <c r="L934" s="17"/>
      <c r="M934" s="17"/>
      <c r="N934" s="17"/>
      <c r="O934" s="17"/>
      <c r="P934" s="17"/>
      <c r="Q934" s="17"/>
      <c r="R934" s="17"/>
      <c r="S934" s="17"/>
      <c r="T934" s="17"/>
      <c r="U934" s="17"/>
      <c r="V934" s="17"/>
      <c r="W934" s="17"/>
      <c r="X934" s="17"/>
      <c r="Y934" s="17"/>
      <c r="Z934" s="17"/>
      <c r="AA934" s="17"/>
      <c r="AB934" s="17"/>
    </row>
    <row r="935" spans="1:28" ht="13.2">
      <c r="A935" s="17"/>
      <c r="B935" s="17"/>
      <c r="C935" s="17"/>
      <c r="D935" s="17"/>
      <c r="E935" s="17"/>
      <c r="F935" s="17"/>
      <c r="G935" s="17"/>
      <c r="H935" s="17"/>
      <c r="I935" s="17"/>
      <c r="J935" s="17"/>
      <c r="K935" s="35"/>
      <c r="L935" s="17"/>
      <c r="M935" s="17"/>
      <c r="N935" s="17"/>
      <c r="O935" s="17"/>
      <c r="P935" s="17"/>
      <c r="Q935" s="17"/>
      <c r="R935" s="17"/>
      <c r="S935" s="17"/>
      <c r="T935" s="17"/>
      <c r="U935" s="17"/>
      <c r="V935" s="17"/>
      <c r="W935" s="17"/>
      <c r="X935" s="17"/>
      <c r="Y935" s="17"/>
      <c r="Z935" s="17"/>
      <c r="AA935" s="17"/>
      <c r="AB935" s="17"/>
    </row>
    <row r="936" spans="1:28" ht="13.2">
      <c r="A936" s="17"/>
      <c r="B936" s="17"/>
      <c r="C936" s="17"/>
      <c r="D936" s="17"/>
      <c r="E936" s="17"/>
      <c r="F936" s="17"/>
      <c r="G936" s="17"/>
      <c r="H936" s="17"/>
      <c r="I936" s="17"/>
      <c r="J936" s="17"/>
      <c r="K936" s="35"/>
      <c r="L936" s="17"/>
      <c r="M936" s="17"/>
      <c r="N936" s="17"/>
      <c r="O936" s="17"/>
      <c r="P936" s="17"/>
      <c r="Q936" s="17"/>
      <c r="R936" s="17"/>
      <c r="S936" s="17"/>
      <c r="T936" s="17"/>
      <c r="U936" s="17"/>
      <c r="V936" s="17"/>
      <c r="W936" s="17"/>
      <c r="X936" s="17"/>
      <c r="Y936" s="17"/>
      <c r="Z936" s="17"/>
      <c r="AA936" s="17"/>
      <c r="AB936" s="17"/>
    </row>
    <row r="937" spans="1:28" ht="13.2">
      <c r="A937" s="17"/>
      <c r="B937" s="17"/>
      <c r="C937" s="17"/>
      <c r="D937" s="17"/>
      <c r="E937" s="17"/>
      <c r="F937" s="17"/>
      <c r="G937" s="17"/>
      <c r="H937" s="17"/>
      <c r="I937" s="17"/>
      <c r="J937" s="17"/>
      <c r="K937" s="35"/>
      <c r="L937" s="17"/>
      <c r="M937" s="17"/>
      <c r="N937" s="17"/>
      <c r="O937" s="17"/>
      <c r="P937" s="17"/>
      <c r="Q937" s="17"/>
      <c r="R937" s="17"/>
      <c r="S937" s="17"/>
      <c r="T937" s="17"/>
      <c r="U937" s="17"/>
      <c r="V937" s="17"/>
      <c r="W937" s="17"/>
      <c r="X937" s="17"/>
      <c r="Y937" s="17"/>
      <c r="Z937" s="17"/>
      <c r="AA937" s="17"/>
      <c r="AB937" s="17"/>
    </row>
    <row r="938" spans="1:28" ht="13.2">
      <c r="A938" s="17"/>
      <c r="B938" s="17"/>
      <c r="C938" s="17"/>
      <c r="D938" s="17"/>
      <c r="E938" s="17"/>
      <c r="F938" s="17"/>
      <c r="G938" s="17"/>
      <c r="H938" s="17"/>
      <c r="I938" s="17"/>
      <c r="J938" s="17"/>
      <c r="K938" s="35"/>
      <c r="L938" s="17"/>
      <c r="M938" s="17"/>
      <c r="N938" s="17"/>
      <c r="O938" s="17"/>
      <c r="P938" s="17"/>
      <c r="Q938" s="17"/>
      <c r="R938" s="17"/>
      <c r="S938" s="17"/>
      <c r="T938" s="17"/>
      <c r="U938" s="17"/>
      <c r="V938" s="17"/>
      <c r="W938" s="17"/>
      <c r="X938" s="17"/>
      <c r="Y938" s="17"/>
      <c r="Z938" s="17"/>
      <c r="AA938" s="17"/>
      <c r="AB938" s="17"/>
    </row>
    <row r="939" spans="1:28" ht="13.2">
      <c r="A939" s="17"/>
      <c r="B939" s="17"/>
      <c r="C939" s="17"/>
      <c r="D939" s="17"/>
      <c r="E939" s="17"/>
      <c r="F939" s="17"/>
      <c r="G939" s="17"/>
      <c r="H939" s="17"/>
      <c r="I939" s="17"/>
      <c r="J939" s="17"/>
      <c r="K939" s="35"/>
      <c r="L939" s="17"/>
      <c r="M939" s="17"/>
      <c r="N939" s="17"/>
      <c r="O939" s="17"/>
      <c r="P939" s="17"/>
      <c r="Q939" s="17"/>
      <c r="R939" s="17"/>
      <c r="S939" s="17"/>
      <c r="T939" s="17"/>
      <c r="U939" s="17"/>
      <c r="V939" s="17"/>
      <c r="W939" s="17"/>
      <c r="X939" s="17"/>
      <c r="Y939" s="17"/>
      <c r="Z939" s="17"/>
      <c r="AA939" s="17"/>
      <c r="AB939" s="17"/>
    </row>
    <row r="940" spans="1:28" ht="13.2">
      <c r="A940" s="17"/>
      <c r="B940" s="17"/>
      <c r="C940" s="17"/>
      <c r="D940" s="17"/>
      <c r="E940" s="17"/>
      <c r="F940" s="17"/>
      <c r="G940" s="17"/>
      <c r="H940" s="17"/>
      <c r="I940" s="17"/>
      <c r="J940" s="17"/>
      <c r="K940" s="35"/>
      <c r="L940" s="17"/>
      <c r="M940" s="17"/>
      <c r="N940" s="17"/>
      <c r="O940" s="17"/>
      <c r="P940" s="17"/>
      <c r="Q940" s="17"/>
      <c r="R940" s="17"/>
      <c r="S940" s="17"/>
      <c r="T940" s="17"/>
      <c r="U940" s="17"/>
      <c r="V940" s="17"/>
      <c r="W940" s="17"/>
      <c r="X940" s="17"/>
      <c r="Y940" s="17"/>
      <c r="Z940" s="17"/>
      <c r="AA940" s="17"/>
      <c r="AB940" s="17"/>
    </row>
    <row r="941" spans="1:28" ht="13.2">
      <c r="A941" s="17"/>
      <c r="B941" s="17"/>
      <c r="C941" s="17"/>
      <c r="D941" s="17"/>
      <c r="E941" s="17"/>
      <c r="F941" s="17"/>
      <c r="G941" s="17"/>
      <c r="H941" s="17"/>
      <c r="I941" s="17"/>
      <c r="J941" s="17"/>
      <c r="K941" s="35"/>
      <c r="L941" s="17"/>
      <c r="M941" s="17"/>
      <c r="N941" s="17"/>
      <c r="O941" s="17"/>
      <c r="P941" s="17"/>
      <c r="Q941" s="17"/>
      <c r="R941" s="17"/>
      <c r="S941" s="17"/>
      <c r="T941" s="17"/>
      <c r="U941" s="17"/>
      <c r="V941" s="17"/>
      <c r="W941" s="17"/>
      <c r="X941" s="17"/>
      <c r="Y941" s="17"/>
      <c r="Z941" s="17"/>
      <c r="AA941" s="17"/>
      <c r="AB941" s="17"/>
    </row>
    <row r="942" spans="1:28" ht="13.2">
      <c r="A942" s="17"/>
      <c r="B942" s="17"/>
      <c r="C942" s="17"/>
      <c r="D942" s="17"/>
      <c r="E942" s="17"/>
      <c r="F942" s="17"/>
      <c r="G942" s="17"/>
      <c r="H942" s="17"/>
      <c r="I942" s="17"/>
      <c r="J942" s="17"/>
      <c r="K942" s="35"/>
      <c r="L942" s="17"/>
      <c r="M942" s="17"/>
      <c r="N942" s="17"/>
      <c r="O942" s="17"/>
      <c r="P942" s="17"/>
      <c r="Q942" s="17"/>
      <c r="R942" s="17"/>
      <c r="S942" s="17"/>
      <c r="T942" s="17"/>
      <c r="U942" s="17"/>
      <c r="V942" s="17"/>
      <c r="W942" s="17"/>
      <c r="X942" s="17"/>
      <c r="Y942" s="17"/>
      <c r="Z942" s="17"/>
      <c r="AA942" s="17"/>
      <c r="AB942" s="17"/>
    </row>
    <row r="943" spans="1:28" ht="13.2">
      <c r="A943" s="17"/>
      <c r="B943" s="17"/>
      <c r="C943" s="17"/>
      <c r="D943" s="17"/>
      <c r="E943" s="17"/>
      <c r="F943" s="17"/>
      <c r="G943" s="17"/>
      <c r="H943" s="17"/>
      <c r="I943" s="17"/>
      <c r="J943" s="17"/>
      <c r="K943" s="35"/>
      <c r="L943" s="17"/>
      <c r="M943" s="17"/>
      <c r="N943" s="17"/>
      <c r="O943" s="17"/>
      <c r="P943" s="17"/>
      <c r="Q943" s="17"/>
      <c r="R943" s="17"/>
      <c r="S943" s="17"/>
      <c r="T943" s="17"/>
      <c r="U943" s="17"/>
      <c r="V943" s="17"/>
      <c r="W943" s="17"/>
      <c r="X943" s="17"/>
      <c r="Y943" s="17"/>
      <c r="Z943" s="17"/>
      <c r="AA943" s="17"/>
      <c r="AB943" s="17"/>
    </row>
    <row r="944" spans="1:28" ht="13.2">
      <c r="A944" s="17"/>
      <c r="B944" s="17"/>
      <c r="C944" s="17"/>
      <c r="D944" s="17"/>
      <c r="E944" s="17"/>
      <c r="F944" s="17"/>
      <c r="G944" s="17"/>
      <c r="H944" s="17"/>
      <c r="I944" s="17"/>
      <c r="J944" s="17"/>
      <c r="K944" s="35"/>
      <c r="L944" s="17"/>
      <c r="M944" s="17"/>
      <c r="N944" s="17"/>
      <c r="O944" s="17"/>
      <c r="P944" s="17"/>
      <c r="Q944" s="17"/>
      <c r="R944" s="17"/>
      <c r="S944" s="17"/>
      <c r="T944" s="17"/>
      <c r="U944" s="17"/>
      <c r="V944" s="17"/>
      <c r="W944" s="17"/>
      <c r="X944" s="17"/>
      <c r="Y944" s="17"/>
      <c r="Z944" s="17"/>
      <c r="AA944" s="17"/>
      <c r="AB944" s="17"/>
    </row>
    <row r="945" spans="1:28" ht="13.2">
      <c r="A945" s="17"/>
      <c r="B945" s="17"/>
      <c r="C945" s="17"/>
      <c r="D945" s="17"/>
      <c r="E945" s="17"/>
      <c r="F945" s="17"/>
      <c r="G945" s="17"/>
      <c r="H945" s="17"/>
      <c r="I945" s="17"/>
      <c r="J945" s="17"/>
      <c r="K945" s="35"/>
      <c r="L945" s="17"/>
      <c r="M945" s="17"/>
      <c r="N945" s="17"/>
      <c r="O945" s="17"/>
      <c r="P945" s="17"/>
      <c r="Q945" s="17"/>
      <c r="R945" s="17"/>
      <c r="S945" s="17"/>
      <c r="T945" s="17"/>
      <c r="U945" s="17"/>
      <c r="V945" s="17"/>
      <c r="W945" s="17"/>
      <c r="X945" s="17"/>
      <c r="Y945" s="17"/>
      <c r="Z945" s="17"/>
      <c r="AA945" s="17"/>
      <c r="AB945" s="17"/>
    </row>
    <row r="946" spans="1:28" ht="13.2">
      <c r="A946" s="17"/>
      <c r="B946" s="17"/>
      <c r="C946" s="17"/>
      <c r="D946" s="17"/>
      <c r="E946" s="17"/>
      <c r="F946" s="17"/>
      <c r="G946" s="17"/>
      <c r="H946" s="17"/>
      <c r="I946" s="17"/>
      <c r="J946" s="17"/>
      <c r="K946" s="35"/>
      <c r="L946" s="17"/>
      <c r="M946" s="17"/>
      <c r="N946" s="17"/>
      <c r="O946" s="17"/>
      <c r="P946" s="17"/>
      <c r="Q946" s="17"/>
      <c r="R946" s="17"/>
      <c r="S946" s="17"/>
      <c r="T946" s="17"/>
      <c r="U946" s="17"/>
      <c r="V946" s="17"/>
      <c r="W946" s="17"/>
      <c r="X946" s="17"/>
      <c r="Y946" s="17"/>
      <c r="Z946" s="17"/>
      <c r="AA946" s="17"/>
      <c r="AB946" s="17"/>
    </row>
    <row r="947" spans="1:28" ht="13.2">
      <c r="A947" s="17"/>
      <c r="B947" s="17"/>
      <c r="C947" s="17"/>
      <c r="D947" s="17"/>
      <c r="E947" s="17"/>
      <c r="F947" s="17"/>
      <c r="G947" s="17"/>
      <c r="H947" s="17"/>
      <c r="I947" s="17"/>
      <c r="J947" s="17"/>
      <c r="K947" s="35"/>
      <c r="L947" s="17"/>
      <c r="M947" s="17"/>
      <c r="N947" s="17"/>
      <c r="O947" s="17"/>
      <c r="P947" s="17"/>
      <c r="Q947" s="17"/>
      <c r="R947" s="17"/>
      <c r="S947" s="17"/>
      <c r="T947" s="17"/>
      <c r="U947" s="17"/>
      <c r="V947" s="17"/>
      <c r="W947" s="17"/>
      <c r="X947" s="17"/>
      <c r="Y947" s="17"/>
      <c r="Z947" s="17"/>
      <c r="AA947" s="17"/>
      <c r="AB947" s="17"/>
    </row>
    <row r="948" spans="1:28" ht="13.2">
      <c r="A948" s="17"/>
      <c r="B948" s="17"/>
      <c r="C948" s="17"/>
      <c r="D948" s="17"/>
      <c r="E948" s="17"/>
      <c r="F948" s="17"/>
      <c r="G948" s="17"/>
      <c r="H948" s="17"/>
      <c r="I948" s="17"/>
      <c r="J948" s="17"/>
      <c r="K948" s="35"/>
      <c r="L948" s="17"/>
      <c r="M948" s="17"/>
      <c r="N948" s="17"/>
      <c r="O948" s="17"/>
      <c r="P948" s="17"/>
      <c r="Q948" s="17"/>
      <c r="R948" s="17"/>
      <c r="S948" s="17"/>
      <c r="T948" s="17"/>
      <c r="U948" s="17"/>
      <c r="V948" s="17"/>
      <c r="W948" s="17"/>
      <c r="X948" s="17"/>
      <c r="Y948" s="17"/>
      <c r="Z948" s="17"/>
      <c r="AA948" s="17"/>
      <c r="AB948" s="17"/>
    </row>
    <row r="949" spans="1:28" ht="13.2">
      <c r="A949" s="17"/>
      <c r="B949" s="17"/>
      <c r="C949" s="17"/>
      <c r="D949" s="17"/>
      <c r="E949" s="17"/>
      <c r="F949" s="17"/>
      <c r="G949" s="17"/>
      <c r="H949" s="17"/>
      <c r="I949" s="17"/>
      <c r="J949" s="17"/>
      <c r="K949" s="35"/>
      <c r="L949" s="17"/>
      <c r="M949" s="17"/>
      <c r="N949" s="17"/>
      <c r="O949" s="17"/>
      <c r="P949" s="17"/>
      <c r="Q949" s="17"/>
      <c r="R949" s="17"/>
      <c r="S949" s="17"/>
      <c r="T949" s="17"/>
      <c r="U949" s="17"/>
      <c r="V949" s="17"/>
      <c r="W949" s="17"/>
      <c r="X949" s="17"/>
      <c r="Y949" s="17"/>
      <c r="Z949" s="17"/>
      <c r="AA949" s="17"/>
      <c r="AB949" s="17"/>
    </row>
    <row r="950" spans="1:28" ht="13.2">
      <c r="A950" s="17"/>
      <c r="B950" s="17"/>
      <c r="C950" s="17"/>
      <c r="D950" s="17"/>
      <c r="E950" s="17"/>
      <c r="F950" s="17"/>
      <c r="G950" s="17"/>
      <c r="H950" s="17"/>
      <c r="I950" s="17"/>
      <c r="J950" s="17"/>
      <c r="K950" s="35"/>
      <c r="L950" s="17"/>
      <c r="M950" s="17"/>
      <c r="N950" s="17"/>
      <c r="O950" s="17"/>
      <c r="P950" s="17"/>
      <c r="Q950" s="17"/>
      <c r="R950" s="17"/>
      <c r="S950" s="17"/>
      <c r="T950" s="17"/>
      <c r="U950" s="17"/>
      <c r="V950" s="17"/>
      <c r="W950" s="17"/>
      <c r="X950" s="17"/>
      <c r="Y950" s="17"/>
      <c r="Z950" s="17"/>
      <c r="AA950" s="17"/>
      <c r="AB950" s="17"/>
    </row>
    <row r="951" spans="1:28" ht="13.2">
      <c r="A951" s="17"/>
      <c r="B951" s="17"/>
      <c r="C951" s="17"/>
      <c r="D951" s="17"/>
      <c r="E951" s="17"/>
      <c r="F951" s="17"/>
      <c r="G951" s="17"/>
      <c r="H951" s="17"/>
      <c r="I951" s="17"/>
      <c r="J951" s="17"/>
      <c r="K951" s="35"/>
      <c r="L951" s="17"/>
      <c r="M951" s="17"/>
      <c r="N951" s="17"/>
      <c r="O951" s="17"/>
      <c r="P951" s="17"/>
      <c r="Q951" s="17"/>
      <c r="R951" s="17"/>
      <c r="S951" s="17"/>
      <c r="T951" s="17"/>
      <c r="U951" s="17"/>
      <c r="V951" s="17"/>
      <c r="W951" s="17"/>
      <c r="X951" s="17"/>
      <c r="Y951" s="17"/>
      <c r="Z951" s="17"/>
      <c r="AA951" s="17"/>
      <c r="AB951" s="17"/>
    </row>
    <row r="952" spans="1:28" ht="13.2">
      <c r="A952" s="17"/>
      <c r="B952" s="17"/>
      <c r="C952" s="17"/>
      <c r="D952" s="17"/>
      <c r="E952" s="17"/>
      <c r="F952" s="17"/>
      <c r="G952" s="17"/>
      <c r="H952" s="17"/>
      <c r="I952" s="17"/>
      <c r="J952" s="17"/>
      <c r="K952" s="35"/>
      <c r="L952" s="17"/>
      <c r="M952" s="17"/>
      <c r="N952" s="17"/>
      <c r="O952" s="17"/>
      <c r="P952" s="17"/>
      <c r="Q952" s="17"/>
      <c r="R952" s="17"/>
      <c r="S952" s="17"/>
      <c r="T952" s="17"/>
      <c r="U952" s="17"/>
      <c r="V952" s="17"/>
      <c r="W952" s="17"/>
      <c r="X952" s="17"/>
      <c r="Y952" s="17"/>
      <c r="Z952" s="17"/>
      <c r="AA952" s="17"/>
      <c r="AB952" s="17"/>
    </row>
    <row r="953" spans="1:28" ht="13.2">
      <c r="A953" s="17"/>
      <c r="B953" s="17"/>
      <c r="C953" s="17"/>
      <c r="D953" s="17"/>
      <c r="E953" s="17"/>
      <c r="F953" s="17"/>
      <c r="G953" s="17"/>
      <c r="H953" s="17"/>
      <c r="I953" s="17"/>
      <c r="J953" s="17"/>
      <c r="K953" s="35"/>
      <c r="L953" s="17"/>
      <c r="M953" s="17"/>
      <c r="N953" s="17"/>
      <c r="O953" s="17"/>
      <c r="P953" s="17"/>
      <c r="Q953" s="17"/>
      <c r="R953" s="17"/>
      <c r="S953" s="17"/>
      <c r="T953" s="17"/>
      <c r="U953" s="17"/>
      <c r="V953" s="17"/>
      <c r="W953" s="17"/>
      <c r="X953" s="17"/>
      <c r="Y953" s="17"/>
      <c r="Z953" s="17"/>
      <c r="AA953" s="17"/>
      <c r="AB953" s="17"/>
    </row>
    <row r="954" spans="1:28" ht="13.2">
      <c r="A954" s="17"/>
      <c r="B954" s="17"/>
      <c r="C954" s="17"/>
      <c r="D954" s="17"/>
      <c r="E954" s="17"/>
      <c r="F954" s="17"/>
      <c r="G954" s="17"/>
      <c r="H954" s="17"/>
      <c r="I954" s="17"/>
      <c r="J954" s="17"/>
      <c r="K954" s="35"/>
      <c r="L954" s="17"/>
      <c r="M954" s="17"/>
      <c r="N954" s="17"/>
      <c r="O954" s="17"/>
      <c r="P954" s="17"/>
      <c r="Q954" s="17"/>
      <c r="R954" s="17"/>
      <c r="S954" s="17"/>
      <c r="T954" s="17"/>
      <c r="U954" s="17"/>
      <c r="V954" s="17"/>
      <c r="W954" s="17"/>
      <c r="X954" s="17"/>
      <c r="Y954" s="17"/>
      <c r="Z954" s="17"/>
      <c r="AA954" s="17"/>
      <c r="AB954" s="17"/>
    </row>
    <row r="955" spans="1:28" ht="13.2">
      <c r="A955" s="17"/>
      <c r="B955" s="17"/>
      <c r="C955" s="17"/>
      <c r="D955" s="17"/>
      <c r="E955" s="17"/>
      <c r="F955" s="17"/>
      <c r="G955" s="17"/>
      <c r="H955" s="17"/>
      <c r="I955" s="17"/>
      <c r="J955" s="17"/>
      <c r="K955" s="35"/>
      <c r="L955" s="17"/>
      <c r="M955" s="17"/>
      <c r="N955" s="17"/>
      <c r="O955" s="17"/>
      <c r="P955" s="17"/>
      <c r="Q955" s="17"/>
      <c r="R955" s="17"/>
      <c r="S955" s="17"/>
      <c r="T955" s="17"/>
      <c r="U955" s="17"/>
      <c r="V955" s="17"/>
      <c r="W955" s="17"/>
      <c r="X955" s="17"/>
      <c r="Y955" s="17"/>
      <c r="Z955" s="17"/>
      <c r="AA955" s="17"/>
      <c r="AB955" s="17"/>
    </row>
    <row r="956" spans="1:28" ht="13.2">
      <c r="A956" s="17"/>
      <c r="B956" s="17"/>
      <c r="C956" s="17"/>
      <c r="D956" s="17"/>
      <c r="E956" s="17"/>
      <c r="F956" s="17"/>
      <c r="G956" s="17"/>
      <c r="H956" s="17"/>
      <c r="I956" s="17"/>
      <c r="J956" s="17"/>
      <c r="K956" s="35"/>
      <c r="L956" s="17"/>
      <c r="M956" s="17"/>
      <c r="N956" s="17"/>
      <c r="O956" s="17"/>
      <c r="P956" s="17"/>
      <c r="Q956" s="17"/>
      <c r="R956" s="17"/>
      <c r="S956" s="17"/>
      <c r="T956" s="17"/>
      <c r="U956" s="17"/>
      <c r="V956" s="17"/>
      <c r="W956" s="17"/>
      <c r="X956" s="17"/>
      <c r="Y956" s="17"/>
      <c r="Z956" s="17"/>
      <c r="AA956" s="17"/>
      <c r="AB956" s="17"/>
    </row>
    <row r="957" spans="1:28" ht="13.2">
      <c r="A957" s="17"/>
      <c r="B957" s="17"/>
      <c r="C957" s="17"/>
      <c r="D957" s="17"/>
      <c r="E957" s="17"/>
      <c r="F957" s="17"/>
      <c r="G957" s="17"/>
      <c r="H957" s="17"/>
      <c r="I957" s="17"/>
      <c r="J957" s="17"/>
      <c r="K957" s="35"/>
      <c r="L957" s="17"/>
      <c r="M957" s="17"/>
      <c r="N957" s="17"/>
      <c r="O957" s="17"/>
      <c r="P957" s="17"/>
      <c r="Q957" s="17"/>
      <c r="R957" s="17"/>
      <c r="S957" s="17"/>
      <c r="T957" s="17"/>
      <c r="U957" s="17"/>
      <c r="V957" s="17"/>
      <c r="W957" s="17"/>
      <c r="X957" s="17"/>
      <c r="Y957" s="17"/>
      <c r="Z957" s="17"/>
      <c r="AA957" s="17"/>
      <c r="AB957" s="17"/>
    </row>
    <row r="958" spans="1:28" ht="13.2">
      <c r="A958" s="17"/>
      <c r="B958" s="17"/>
      <c r="C958" s="17"/>
      <c r="D958" s="17"/>
      <c r="E958" s="17"/>
      <c r="F958" s="17"/>
      <c r="G958" s="17"/>
      <c r="H958" s="17"/>
      <c r="I958" s="17"/>
      <c r="J958" s="17"/>
      <c r="K958" s="35"/>
      <c r="L958" s="17"/>
      <c r="M958" s="17"/>
      <c r="N958" s="17"/>
      <c r="O958" s="17"/>
      <c r="P958" s="17"/>
      <c r="Q958" s="17"/>
      <c r="R958" s="17"/>
      <c r="S958" s="17"/>
      <c r="T958" s="17"/>
      <c r="U958" s="17"/>
      <c r="V958" s="17"/>
      <c r="W958" s="17"/>
      <c r="X958" s="17"/>
      <c r="Y958" s="17"/>
      <c r="Z958" s="17"/>
      <c r="AA958" s="17"/>
      <c r="AB958" s="17"/>
    </row>
    <row r="959" spans="1:28" ht="13.2">
      <c r="A959" s="17"/>
      <c r="B959" s="17"/>
      <c r="C959" s="17"/>
      <c r="D959" s="17"/>
      <c r="E959" s="17"/>
      <c r="F959" s="17"/>
      <c r="G959" s="17"/>
      <c r="H959" s="17"/>
      <c r="I959" s="17"/>
      <c r="J959" s="17"/>
      <c r="K959" s="35"/>
      <c r="L959" s="17"/>
      <c r="M959" s="17"/>
      <c r="N959" s="17"/>
      <c r="O959" s="17"/>
      <c r="P959" s="17"/>
      <c r="Q959" s="17"/>
      <c r="R959" s="17"/>
      <c r="S959" s="17"/>
      <c r="T959" s="17"/>
      <c r="U959" s="17"/>
      <c r="V959" s="17"/>
      <c r="W959" s="17"/>
      <c r="X959" s="17"/>
      <c r="Y959" s="17"/>
      <c r="Z959" s="17"/>
      <c r="AA959" s="17"/>
      <c r="AB959" s="17"/>
    </row>
    <row r="960" spans="1:28" ht="13.2">
      <c r="A960" s="17"/>
      <c r="B960" s="17"/>
      <c r="C960" s="17"/>
      <c r="D960" s="17"/>
      <c r="E960" s="17"/>
      <c r="F960" s="17"/>
      <c r="G960" s="17"/>
      <c r="H960" s="17"/>
      <c r="I960" s="17"/>
      <c r="J960" s="17"/>
      <c r="K960" s="35"/>
      <c r="L960" s="17"/>
      <c r="M960" s="17"/>
      <c r="N960" s="17"/>
      <c r="O960" s="17"/>
      <c r="P960" s="17"/>
      <c r="Q960" s="17"/>
      <c r="R960" s="17"/>
      <c r="S960" s="17"/>
      <c r="T960" s="17"/>
      <c r="U960" s="17"/>
      <c r="V960" s="17"/>
      <c r="W960" s="17"/>
      <c r="X960" s="17"/>
      <c r="Y960" s="17"/>
      <c r="Z960" s="17"/>
      <c r="AA960" s="17"/>
      <c r="AB960" s="17"/>
    </row>
    <row r="961" spans="1:28" ht="13.2">
      <c r="A961" s="17"/>
      <c r="B961" s="17"/>
      <c r="C961" s="17"/>
      <c r="D961" s="17"/>
      <c r="E961" s="17"/>
      <c r="F961" s="17"/>
      <c r="G961" s="17"/>
      <c r="H961" s="17"/>
      <c r="I961" s="17"/>
      <c r="J961" s="17"/>
      <c r="K961" s="35"/>
      <c r="L961" s="17"/>
      <c r="M961" s="17"/>
      <c r="N961" s="17"/>
      <c r="O961" s="17"/>
      <c r="P961" s="17"/>
      <c r="Q961" s="17"/>
      <c r="R961" s="17"/>
      <c r="S961" s="17"/>
      <c r="T961" s="17"/>
      <c r="U961" s="17"/>
      <c r="V961" s="17"/>
      <c r="W961" s="17"/>
      <c r="X961" s="17"/>
      <c r="Y961" s="17"/>
      <c r="Z961" s="17"/>
      <c r="AA961" s="17"/>
      <c r="AB961" s="17"/>
    </row>
    <row r="962" spans="1:28" ht="13.2">
      <c r="A962" s="17"/>
      <c r="B962" s="17"/>
      <c r="C962" s="17"/>
      <c r="D962" s="17"/>
      <c r="E962" s="17"/>
      <c r="F962" s="17"/>
      <c r="G962" s="17"/>
      <c r="H962" s="17"/>
      <c r="I962" s="17"/>
      <c r="J962" s="17"/>
      <c r="K962" s="35"/>
      <c r="L962" s="17"/>
      <c r="M962" s="17"/>
      <c r="N962" s="17"/>
      <c r="O962" s="17"/>
      <c r="P962" s="17"/>
      <c r="Q962" s="17"/>
      <c r="R962" s="17"/>
      <c r="S962" s="17"/>
      <c r="T962" s="17"/>
      <c r="U962" s="17"/>
      <c r="V962" s="17"/>
      <c r="W962" s="17"/>
      <c r="X962" s="17"/>
      <c r="Y962" s="17"/>
      <c r="Z962" s="17"/>
      <c r="AA962" s="17"/>
      <c r="AB962" s="17"/>
    </row>
    <row r="963" spans="1:28" ht="13.2">
      <c r="A963" s="17"/>
      <c r="B963" s="17"/>
      <c r="C963" s="17"/>
      <c r="D963" s="17"/>
      <c r="E963" s="17"/>
      <c r="F963" s="17"/>
      <c r="G963" s="17"/>
      <c r="H963" s="17"/>
      <c r="I963" s="17"/>
      <c r="J963" s="17"/>
      <c r="K963" s="35"/>
      <c r="L963" s="17"/>
      <c r="M963" s="17"/>
      <c r="N963" s="17"/>
      <c r="O963" s="17"/>
      <c r="P963" s="17"/>
      <c r="Q963" s="17"/>
      <c r="R963" s="17"/>
      <c r="S963" s="17"/>
      <c r="T963" s="17"/>
      <c r="U963" s="17"/>
      <c r="V963" s="17"/>
      <c r="W963" s="17"/>
      <c r="X963" s="17"/>
      <c r="Y963" s="17"/>
      <c r="Z963" s="17"/>
      <c r="AA963" s="17"/>
      <c r="AB963" s="17"/>
    </row>
    <row r="964" spans="1:28" ht="13.2">
      <c r="A964" s="17"/>
      <c r="B964" s="17"/>
      <c r="C964" s="17"/>
      <c r="D964" s="17"/>
      <c r="E964" s="17"/>
      <c r="F964" s="17"/>
      <c r="G964" s="17"/>
      <c r="H964" s="17"/>
      <c r="I964" s="17"/>
      <c r="J964" s="17"/>
      <c r="K964" s="35"/>
      <c r="L964" s="17"/>
      <c r="M964" s="17"/>
      <c r="N964" s="17"/>
      <c r="O964" s="17"/>
      <c r="P964" s="17"/>
      <c r="Q964" s="17"/>
      <c r="R964" s="17"/>
      <c r="S964" s="17"/>
      <c r="T964" s="17"/>
      <c r="U964" s="17"/>
      <c r="V964" s="17"/>
      <c r="W964" s="17"/>
      <c r="X964" s="17"/>
      <c r="Y964" s="17"/>
      <c r="Z964" s="17"/>
      <c r="AA964" s="17"/>
      <c r="AB964" s="17"/>
    </row>
    <row r="965" spans="1:28" ht="13.2">
      <c r="A965" s="17"/>
      <c r="B965" s="17"/>
      <c r="C965" s="17"/>
      <c r="D965" s="17"/>
      <c r="E965" s="17"/>
      <c r="F965" s="17"/>
      <c r="G965" s="17"/>
      <c r="H965" s="17"/>
      <c r="I965" s="17"/>
      <c r="J965" s="17"/>
      <c r="K965" s="35"/>
      <c r="L965" s="17"/>
      <c r="M965" s="17"/>
      <c r="N965" s="17"/>
      <c r="O965" s="17"/>
      <c r="P965" s="17"/>
      <c r="Q965" s="17"/>
      <c r="R965" s="17"/>
      <c r="S965" s="17"/>
      <c r="T965" s="17"/>
      <c r="U965" s="17"/>
      <c r="V965" s="17"/>
      <c r="W965" s="17"/>
      <c r="X965" s="17"/>
      <c r="Y965" s="17"/>
      <c r="Z965" s="17"/>
      <c r="AA965" s="17"/>
      <c r="AB965" s="17"/>
    </row>
    <row r="966" spans="1:28" ht="13.2">
      <c r="A966" s="17"/>
      <c r="B966" s="17"/>
      <c r="C966" s="17"/>
      <c r="D966" s="17"/>
      <c r="E966" s="17"/>
      <c r="F966" s="17"/>
      <c r="G966" s="17"/>
      <c r="H966" s="17"/>
      <c r="I966" s="17"/>
      <c r="J966" s="17"/>
      <c r="K966" s="35"/>
      <c r="L966" s="17"/>
      <c r="M966" s="17"/>
      <c r="N966" s="17"/>
      <c r="O966" s="17"/>
      <c r="P966" s="17"/>
      <c r="Q966" s="17"/>
      <c r="R966" s="17"/>
      <c r="S966" s="17"/>
      <c r="T966" s="17"/>
      <c r="U966" s="17"/>
      <c r="V966" s="17"/>
      <c r="W966" s="17"/>
      <c r="X966" s="17"/>
      <c r="Y966" s="17"/>
      <c r="Z966" s="17"/>
      <c r="AA966" s="17"/>
      <c r="AB966" s="17"/>
    </row>
    <row r="967" spans="1:28" ht="13.2">
      <c r="A967" s="17"/>
      <c r="B967" s="17"/>
      <c r="C967" s="17"/>
      <c r="D967" s="17"/>
      <c r="E967" s="17"/>
      <c r="F967" s="17"/>
      <c r="G967" s="17"/>
      <c r="H967" s="17"/>
      <c r="I967" s="17"/>
      <c r="J967" s="17"/>
      <c r="K967" s="35"/>
      <c r="L967" s="17"/>
      <c r="M967" s="17"/>
      <c r="N967" s="17"/>
      <c r="O967" s="17"/>
      <c r="P967" s="17"/>
      <c r="Q967" s="17"/>
      <c r="R967" s="17"/>
      <c r="S967" s="17"/>
      <c r="T967" s="17"/>
      <c r="U967" s="17"/>
      <c r="V967" s="17"/>
      <c r="W967" s="17"/>
      <c r="X967" s="17"/>
      <c r="Y967" s="17"/>
      <c r="Z967" s="17"/>
      <c r="AA967" s="17"/>
      <c r="AB967" s="17"/>
    </row>
    <row r="968" spans="1:28" ht="13.2">
      <c r="A968" s="17"/>
      <c r="B968" s="17"/>
      <c r="C968" s="17"/>
      <c r="D968" s="17"/>
      <c r="E968" s="17"/>
      <c r="F968" s="17"/>
      <c r="G968" s="17"/>
      <c r="H968" s="17"/>
      <c r="I968" s="17"/>
      <c r="J968" s="17"/>
      <c r="K968" s="35"/>
      <c r="L968" s="17"/>
      <c r="M968" s="17"/>
      <c r="N968" s="17"/>
      <c r="O968" s="17"/>
      <c r="P968" s="17"/>
      <c r="Q968" s="17"/>
      <c r="R968" s="17"/>
      <c r="S968" s="17"/>
      <c r="T968" s="17"/>
      <c r="U968" s="17"/>
      <c r="V968" s="17"/>
      <c r="W968" s="17"/>
      <c r="X968" s="17"/>
      <c r="Y968" s="17"/>
      <c r="Z968" s="17"/>
      <c r="AA968" s="17"/>
      <c r="AB968" s="17"/>
    </row>
    <row r="969" spans="1:28" ht="13.2">
      <c r="A969" s="17"/>
      <c r="B969" s="17"/>
      <c r="C969" s="17"/>
      <c r="D969" s="17"/>
      <c r="E969" s="17"/>
      <c r="F969" s="17"/>
      <c r="G969" s="17"/>
      <c r="H969" s="17"/>
      <c r="I969" s="17"/>
      <c r="J969" s="17"/>
      <c r="K969" s="35"/>
      <c r="L969" s="17"/>
      <c r="M969" s="17"/>
      <c r="N969" s="17"/>
      <c r="O969" s="17"/>
      <c r="P969" s="17"/>
      <c r="Q969" s="17"/>
      <c r="R969" s="17"/>
      <c r="S969" s="17"/>
      <c r="T969" s="17"/>
      <c r="U969" s="17"/>
      <c r="V969" s="17"/>
      <c r="W969" s="17"/>
      <c r="X969" s="17"/>
      <c r="Y969" s="17"/>
      <c r="Z969" s="17"/>
      <c r="AA969" s="17"/>
      <c r="AB969" s="17"/>
    </row>
    <row r="970" spans="1:28" ht="13.2">
      <c r="A970" s="17"/>
      <c r="B970" s="17"/>
      <c r="C970" s="17"/>
      <c r="D970" s="17"/>
      <c r="E970" s="17"/>
      <c r="F970" s="17"/>
      <c r="G970" s="17"/>
      <c r="H970" s="17"/>
      <c r="I970" s="17"/>
      <c r="J970" s="17"/>
      <c r="K970" s="35"/>
      <c r="L970" s="17"/>
      <c r="M970" s="17"/>
      <c r="N970" s="17"/>
      <c r="O970" s="17"/>
      <c r="P970" s="17"/>
      <c r="Q970" s="17"/>
      <c r="R970" s="17"/>
      <c r="S970" s="17"/>
      <c r="T970" s="17"/>
      <c r="U970" s="17"/>
      <c r="V970" s="17"/>
      <c r="W970" s="17"/>
      <c r="X970" s="17"/>
      <c r="Y970" s="17"/>
      <c r="Z970" s="17"/>
      <c r="AA970" s="17"/>
      <c r="AB970" s="17"/>
    </row>
    <row r="971" spans="1:28" ht="13.2">
      <c r="A971" s="17"/>
      <c r="B971" s="17"/>
      <c r="C971" s="17"/>
      <c r="D971" s="17"/>
      <c r="E971" s="17"/>
      <c r="F971" s="17"/>
      <c r="G971" s="17"/>
      <c r="H971" s="17"/>
      <c r="I971" s="17"/>
      <c r="J971" s="17"/>
      <c r="K971" s="35"/>
      <c r="L971" s="17"/>
      <c r="M971" s="17"/>
      <c r="N971" s="17"/>
      <c r="O971" s="17"/>
      <c r="P971" s="17"/>
      <c r="Q971" s="17"/>
      <c r="R971" s="17"/>
      <c r="S971" s="17"/>
      <c r="T971" s="17"/>
      <c r="U971" s="17"/>
      <c r="V971" s="17"/>
      <c r="W971" s="17"/>
      <c r="X971" s="17"/>
      <c r="Y971" s="17"/>
      <c r="Z971" s="17"/>
      <c r="AA971" s="17"/>
      <c r="AB971" s="17"/>
    </row>
    <row r="972" spans="1:28" ht="13.2">
      <c r="A972" s="17"/>
      <c r="B972" s="17"/>
      <c r="C972" s="17"/>
      <c r="D972" s="17"/>
      <c r="E972" s="17"/>
      <c r="F972" s="17"/>
      <c r="G972" s="17"/>
      <c r="H972" s="17"/>
      <c r="I972" s="17"/>
      <c r="J972" s="17"/>
      <c r="K972" s="35"/>
      <c r="L972" s="17"/>
      <c r="M972" s="17"/>
      <c r="N972" s="17"/>
      <c r="O972" s="17"/>
      <c r="P972" s="17"/>
      <c r="Q972" s="17"/>
      <c r="R972" s="17"/>
      <c r="S972" s="17"/>
      <c r="T972" s="17"/>
      <c r="U972" s="17"/>
      <c r="V972" s="17"/>
      <c r="W972" s="17"/>
      <c r="X972" s="17"/>
      <c r="Y972" s="17"/>
      <c r="Z972" s="17"/>
      <c r="AA972" s="17"/>
      <c r="AB972" s="17"/>
    </row>
    <row r="973" spans="1:28" ht="13.2">
      <c r="A973" s="17"/>
      <c r="B973" s="17"/>
      <c r="C973" s="17"/>
      <c r="D973" s="17"/>
      <c r="E973" s="17"/>
      <c r="F973" s="17"/>
      <c r="G973" s="17"/>
      <c r="H973" s="17"/>
      <c r="I973" s="17"/>
      <c r="J973" s="17"/>
      <c r="K973" s="35"/>
      <c r="L973" s="17"/>
      <c r="M973" s="17"/>
      <c r="N973" s="17"/>
      <c r="O973" s="17"/>
      <c r="P973" s="17"/>
      <c r="Q973" s="17"/>
      <c r="R973" s="17"/>
      <c r="S973" s="17"/>
      <c r="T973" s="17"/>
      <c r="U973" s="17"/>
      <c r="V973" s="17"/>
      <c r="W973" s="17"/>
      <c r="X973" s="17"/>
      <c r="Y973" s="17"/>
      <c r="Z973" s="17"/>
      <c r="AA973" s="17"/>
      <c r="AB973" s="17"/>
    </row>
    <row r="974" spans="1:28" ht="13.2">
      <c r="A974" s="17"/>
      <c r="B974" s="17"/>
      <c r="C974" s="17"/>
      <c r="D974" s="17"/>
      <c r="E974" s="17"/>
      <c r="F974" s="17"/>
      <c r="G974" s="17"/>
      <c r="H974" s="17"/>
      <c r="I974" s="17"/>
      <c r="J974" s="17"/>
      <c r="K974" s="35"/>
      <c r="L974" s="17"/>
      <c r="M974" s="17"/>
      <c r="N974" s="17"/>
      <c r="O974" s="17"/>
      <c r="P974" s="17"/>
      <c r="Q974" s="17"/>
      <c r="R974" s="17"/>
      <c r="S974" s="17"/>
      <c r="T974" s="17"/>
      <c r="U974" s="17"/>
      <c r="V974" s="17"/>
      <c r="W974" s="17"/>
      <c r="X974" s="17"/>
      <c r="Y974" s="17"/>
      <c r="Z974" s="17"/>
      <c r="AA974" s="17"/>
      <c r="AB974" s="17"/>
    </row>
    <row r="975" spans="1:28" ht="13.2">
      <c r="A975" s="17"/>
      <c r="B975" s="17"/>
      <c r="C975" s="17"/>
      <c r="D975" s="17"/>
      <c r="E975" s="17"/>
      <c r="F975" s="17"/>
      <c r="G975" s="17"/>
      <c r="H975" s="17"/>
      <c r="I975" s="17"/>
      <c r="J975" s="17"/>
      <c r="K975" s="35"/>
      <c r="L975" s="17"/>
      <c r="M975" s="17"/>
      <c r="N975" s="17"/>
      <c r="O975" s="17"/>
      <c r="P975" s="17"/>
      <c r="Q975" s="17"/>
      <c r="R975" s="17"/>
      <c r="S975" s="17"/>
      <c r="T975" s="17"/>
      <c r="U975" s="17"/>
      <c r="V975" s="17"/>
      <c r="W975" s="17"/>
      <c r="X975" s="17"/>
      <c r="Y975" s="17"/>
      <c r="Z975" s="17"/>
      <c r="AA975" s="17"/>
      <c r="AB975" s="17"/>
    </row>
    <row r="976" spans="1:28" ht="13.2">
      <c r="A976" s="17"/>
      <c r="B976" s="17"/>
      <c r="C976" s="17"/>
      <c r="D976" s="17"/>
      <c r="E976" s="17"/>
      <c r="F976" s="17"/>
      <c r="G976" s="17"/>
      <c r="H976" s="17"/>
      <c r="I976" s="17"/>
      <c r="J976" s="17"/>
      <c r="K976" s="35"/>
      <c r="L976" s="17"/>
      <c r="M976" s="17"/>
      <c r="N976" s="17"/>
      <c r="O976" s="17"/>
      <c r="P976" s="17"/>
      <c r="Q976" s="17"/>
      <c r="R976" s="17"/>
      <c r="S976" s="17"/>
      <c r="T976" s="17"/>
      <c r="U976" s="17"/>
      <c r="V976" s="17"/>
      <c r="W976" s="17"/>
      <c r="X976" s="17"/>
      <c r="Y976" s="17"/>
      <c r="Z976" s="17"/>
      <c r="AA976" s="17"/>
      <c r="AB976" s="17"/>
    </row>
    <row r="977" spans="1:28" ht="13.2">
      <c r="A977" s="17"/>
      <c r="B977" s="17"/>
      <c r="C977" s="17"/>
      <c r="D977" s="17"/>
      <c r="E977" s="17"/>
      <c r="F977" s="17"/>
      <c r="G977" s="17"/>
      <c r="H977" s="17"/>
      <c r="I977" s="17"/>
      <c r="J977" s="17"/>
      <c r="K977" s="35"/>
      <c r="L977" s="17"/>
      <c r="M977" s="17"/>
      <c r="N977" s="17"/>
      <c r="O977" s="17"/>
      <c r="P977" s="17"/>
      <c r="Q977" s="17"/>
      <c r="R977" s="17"/>
      <c r="S977" s="17"/>
      <c r="T977" s="17"/>
      <c r="U977" s="17"/>
      <c r="V977" s="17"/>
      <c r="W977" s="17"/>
      <c r="X977" s="17"/>
      <c r="Y977" s="17"/>
      <c r="Z977" s="17"/>
      <c r="AA977" s="17"/>
      <c r="AB977" s="17"/>
    </row>
    <row r="978" spans="1:28" ht="13.2">
      <c r="A978" s="17"/>
      <c r="B978" s="17"/>
      <c r="C978" s="17"/>
      <c r="D978" s="17"/>
      <c r="E978" s="17"/>
      <c r="F978" s="17"/>
      <c r="G978" s="17"/>
      <c r="H978" s="17"/>
      <c r="I978" s="17"/>
      <c r="J978" s="17"/>
      <c r="K978" s="35"/>
      <c r="L978" s="17"/>
      <c r="M978" s="17"/>
      <c r="N978" s="17"/>
      <c r="O978" s="17"/>
      <c r="P978" s="17"/>
      <c r="Q978" s="17"/>
      <c r="R978" s="17"/>
      <c r="S978" s="17"/>
      <c r="T978" s="17"/>
      <c r="U978" s="17"/>
      <c r="V978" s="17"/>
      <c r="W978" s="17"/>
      <c r="X978" s="17"/>
      <c r="Y978" s="17"/>
      <c r="Z978" s="17"/>
      <c r="AA978" s="17"/>
      <c r="AB978" s="17"/>
    </row>
    <row r="979" spans="1:28" ht="13.2">
      <c r="A979" s="17"/>
      <c r="B979" s="17"/>
      <c r="C979" s="17"/>
      <c r="D979" s="17"/>
      <c r="E979" s="17"/>
      <c r="F979" s="17"/>
      <c r="G979" s="17"/>
      <c r="H979" s="17"/>
      <c r="I979" s="17"/>
      <c r="J979" s="17"/>
      <c r="K979" s="35"/>
      <c r="L979" s="17"/>
      <c r="M979" s="17"/>
      <c r="N979" s="17"/>
      <c r="O979" s="17"/>
      <c r="P979" s="17"/>
      <c r="Q979" s="17"/>
      <c r="R979" s="17"/>
      <c r="S979" s="17"/>
      <c r="T979" s="17"/>
      <c r="U979" s="17"/>
      <c r="V979" s="17"/>
      <c r="W979" s="17"/>
      <c r="X979" s="17"/>
      <c r="Y979" s="17"/>
      <c r="Z979" s="17"/>
      <c r="AA979" s="17"/>
      <c r="AB979" s="17"/>
    </row>
    <row r="980" spans="1:28" ht="13.2">
      <c r="A980" s="17"/>
      <c r="B980" s="17"/>
      <c r="C980" s="17"/>
      <c r="D980" s="17"/>
      <c r="E980" s="17"/>
      <c r="F980" s="17"/>
      <c r="G980" s="17"/>
      <c r="H980" s="17"/>
      <c r="I980" s="17"/>
      <c r="J980" s="17"/>
      <c r="K980" s="35"/>
      <c r="L980" s="17"/>
      <c r="M980" s="17"/>
      <c r="N980" s="17"/>
      <c r="O980" s="17"/>
      <c r="P980" s="17"/>
      <c r="Q980" s="17"/>
      <c r="R980" s="17"/>
      <c r="S980" s="17"/>
      <c r="T980" s="17"/>
      <c r="U980" s="17"/>
      <c r="V980" s="17"/>
      <c r="W980" s="17"/>
      <c r="X980" s="17"/>
      <c r="Y980" s="17"/>
      <c r="Z980" s="17"/>
      <c r="AA980" s="17"/>
      <c r="AB980" s="17"/>
    </row>
    <row r="981" spans="1:28" ht="13.2">
      <c r="A981" s="17"/>
      <c r="B981" s="17"/>
      <c r="C981" s="17"/>
      <c r="D981" s="17"/>
      <c r="E981" s="17"/>
      <c r="F981" s="17"/>
      <c r="G981" s="17"/>
      <c r="H981" s="17"/>
      <c r="I981" s="17"/>
      <c r="J981" s="17"/>
      <c r="K981" s="35"/>
      <c r="L981" s="17"/>
      <c r="M981" s="17"/>
      <c r="N981" s="17"/>
      <c r="O981" s="17"/>
      <c r="P981" s="17"/>
      <c r="Q981" s="17"/>
      <c r="R981" s="17"/>
      <c r="S981" s="17"/>
      <c r="T981" s="17"/>
      <c r="U981" s="17"/>
      <c r="V981" s="17"/>
      <c r="W981" s="17"/>
      <c r="X981" s="17"/>
      <c r="Y981" s="17"/>
      <c r="Z981" s="17"/>
      <c r="AA981" s="17"/>
      <c r="AB981" s="17"/>
    </row>
    <row r="982" spans="1:28" ht="13.2">
      <c r="A982" s="17"/>
      <c r="B982" s="17"/>
      <c r="C982" s="17"/>
      <c r="D982" s="17"/>
      <c r="E982" s="17"/>
      <c r="F982" s="17"/>
      <c r="G982" s="17"/>
      <c r="H982" s="17"/>
      <c r="I982" s="17"/>
      <c r="J982" s="17"/>
      <c r="K982" s="35"/>
      <c r="L982" s="17"/>
      <c r="M982" s="17"/>
      <c r="N982" s="17"/>
      <c r="O982" s="17"/>
      <c r="P982" s="17"/>
      <c r="Q982" s="17"/>
      <c r="R982" s="17"/>
      <c r="S982" s="17"/>
      <c r="T982" s="17"/>
      <c r="U982" s="17"/>
      <c r="V982" s="17"/>
      <c r="W982" s="17"/>
      <c r="X982" s="17"/>
      <c r="Y982" s="17"/>
      <c r="Z982" s="17"/>
      <c r="AA982" s="17"/>
      <c r="AB982" s="17"/>
    </row>
    <row r="983" spans="1:28" ht="13.2">
      <c r="A983" s="17"/>
      <c r="B983" s="17"/>
      <c r="C983" s="17"/>
      <c r="D983" s="17"/>
      <c r="E983" s="17"/>
      <c r="F983" s="17"/>
      <c r="G983" s="17"/>
      <c r="H983" s="17"/>
      <c r="I983" s="17"/>
      <c r="J983" s="17"/>
      <c r="K983" s="35"/>
      <c r="L983" s="17"/>
      <c r="M983" s="17"/>
      <c r="N983" s="17"/>
      <c r="O983" s="17"/>
      <c r="P983" s="17"/>
      <c r="Q983" s="17"/>
      <c r="R983" s="17"/>
      <c r="S983" s="17"/>
      <c r="T983" s="17"/>
      <c r="U983" s="17"/>
      <c r="V983" s="17"/>
      <c r="W983" s="17"/>
      <c r="X983" s="17"/>
      <c r="Y983" s="17"/>
      <c r="Z983" s="17"/>
      <c r="AA983" s="17"/>
      <c r="AB983" s="17"/>
    </row>
    <row r="984" spans="1:28" ht="13.2">
      <c r="A984" s="17"/>
      <c r="B984" s="17"/>
      <c r="C984" s="17"/>
      <c r="D984" s="17"/>
      <c r="E984" s="17"/>
      <c r="F984" s="17"/>
      <c r="G984" s="17"/>
      <c r="H984" s="17"/>
      <c r="I984" s="17"/>
      <c r="J984" s="17"/>
      <c r="K984" s="35"/>
      <c r="L984" s="17"/>
      <c r="M984" s="17"/>
      <c r="N984" s="17"/>
      <c r="O984" s="17"/>
      <c r="P984" s="17"/>
      <c r="Q984" s="17"/>
      <c r="R984" s="17"/>
      <c r="S984" s="17"/>
      <c r="T984" s="17"/>
      <c r="U984" s="17"/>
      <c r="V984" s="17"/>
      <c r="W984" s="17"/>
      <c r="X984" s="17"/>
      <c r="Y984" s="17"/>
      <c r="Z984" s="17"/>
      <c r="AA984" s="17"/>
      <c r="AB984" s="17"/>
    </row>
    <row r="985" spans="1:28" ht="13.2">
      <c r="A985" s="17"/>
      <c r="B985" s="17"/>
      <c r="C985" s="17"/>
      <c r="D985" s="17"/>
      <c r="E985" s="17"/>
      <c r="F985" s="17"/>
      <c r="G985" s="17"/>
      <c r="H985" s="17"/>
      <c r="I985" s="17"/>
      <c r="J985" s="17"/>
      <c r="K985" s="35"/>
      <c r="L985" s="17"/>
      <c r="M985" s="17"/>
      <c r="N985" s="17"/>
      <c r="O985" s="17"/>
      <c r="P985" s="17"/>
      <c r="Q985" s="17"/>
      <c r="R985" s="17"/>
      <c r="S985" s="17"/>
      <c r="T985" s="17"/>
      <c r="U985" s="17"/>
      <c r="V985" s="17"/>
      <c r="W985" s="17"/>
      <c r="X985" s="17"/>
      <c r="Y985" s="17"/>
      <c r="Z985" s="17"/>
      <c r="AA985" s="17"/>
      <c r="AB985" s="17"/>
    </row>
    <row r="986" spans="1:28" ht="13.2">
      <c r="A986" s="17"/>
      <c r="B986" s="17"/>
      <c r="C986" s="17"/>
      <c r="D986" s="17"/>
      <c r="E986" s="17"/>
      <c r="F986" s="17"/>
      <c r="G986" s="17"/>
      <c r="H986" s="17"/>
      <c r="I986" s="17"/>
      <c r="J986" s="17"/>
      <c r="K986" s="35"/>
      <c r="L986" s="17"/>
      <c r="M986" s="17"/>
      <c r="N986" s="17"/>
      <c r="O986" s="17"/>
      <c r="P986" s="17"/>
      <c r="Q986" s="17"/>
      <c r="R986" s="17"/>
      <c r="S986" s="17"/>
      <c r="T986" s="17"/>
      <c r="U986" s="17"/>
      <c r="V986" s="17"/>
      <c r="W986" s="17"/>
      <c r="X986" s="17"/>
      <c r="Y986" s="17"/>
      <c r="Z986" s="17"/>
      <c r="AA986" s="17"/>
      <c r="AB986" s="17"/>
    </row>
    <row r="987" spans="1:28" ht="13.2">
      <c r="A987" s="17"/>
      <c r="B987" s="17"/>
      <c r="C987" s="17"/>
      <c r="D987" s="17"/>
      <c r="E987" s="17"/>
      <c r="F987" s="17"/>
      <c r="G987" s="17"/>
      <c r="H987" s="17"/>
      <c r="I987" s="17"/>
      <c r="J987" s="17"/>
      <c r="K987" s="35"/>
      <c r="L987" s="17"/>
      <c r="M987" s="17"/>
      <c r="N987" s="17"/>
      <c r="O987" s="17"/>
      <c r="P987" s="17"/>
      <c r="Q987" s="17"/>
      <c r="R987" s="17"/>
      <c r="S987" s="17"/>
      <c r="T987" s="17"/>
      <c r="U987" s="17"/>
      <c r="V987" s="17"/>
      <c r="W987" s="17"/>
      <c r="X987" s="17"/>
      <c r="Y987" s="17"/>
      <c r="Z987" s="17"/>
      <c r="AA987" s="17"/>
      <c r="AB987" s="17"/>
    </row>
    <row r="988" spans="1:28" ht="13.2">
      <c r="A988" s="17"/>
      <c r="B988" s="17"/>
      <c r="C988" s="17"/>
      <c r="D988" s="17"/>
      <c r="E988" s="17"/>
      <c r="F988" s="17"/>
      <c r="G988" s="17"/>
      <c r="H988" s="17"/>
      <c r="I988" s="17"/>
      <c r="J988" s="17"/>
      <c r="K988" s="35"/>
      <c r="L988" s="17"/>
      <c r="M988" s="17"/>
      <c r="N988" s="17"/>
      <c r="O988" s="17"/>
      <c r="P988" s="17"/>
      <c r="Q988" s="17"/>
      <c r="R988" s="17"/>
      <c r="S988" s="17"/>
      <c r="T988" s="17"/>
      <c r="U988" s="17"/>
      <c r="V988" s="17"/>
      <c r="W988" s="17"/>
      <c r="X988" s="17"/>
      <c r="Y988" s="17"/>
      <c r="Z988" s="17"/>
      <c r="AA988" s="17"/>
      <c r="AB988" s="17"/>
    </row>
    <row r="989" spans="1:28" ht="13.2">
      <c r="A989" s="17"/>
      <c r="B989" s="17"/>
      <c r="C989" s="17"/>
      <c r="D989" s="17"/>
      <c r="E989" s="17"/>
      <c r="F989" s="17"/>
      <c r="G989" s="17"/>
      <c r="H989" s="17"/>
      <c r="I989" s="17"/>
      <c r="J989" s="17"/>
      <c r="K989" s="35"/>
      <c r="L989" s="17"/>
      <c r="M989" s="17"/>
      <c r="N989" s="17"/>
      <c r="O989" s="17"/>
      <c r="P989" s="17"/>
      <c r="Q989" s="17"/>
      <c r="R989" s="17"/>
      <c r="S989" s="17"/>
      <c r="T989" s="17"/>
      <c r="U989" s="17"/>
      <c r="V989" s="17"/>
      <c r="W989" s="17"/>
      <c r="X989" s="17"/>
      <c r="Y989" s="17"/>
      <c r="Z989" s="17"/>
      <c r="AA989" s="17"/>
      <c r="AB989" s="17"/>
    </row>
    <row r="990" spans="1:28" ht="13.2">
      <c r="A990" s="17"/>
      <c r="B990" s="17"/>
      <c r="C990" s="17"/>
      <c r="D990" s="17"/>
      <c r="E990" s="17"/>
      <c r="F990" s="17"/>
      <c r="G990" s="17"/>
      <c r="H990" s="17"/>
      <c r="I990" s="17"/>
      <c r="J990" s="17"/>
      <c r="K990" s="35"/>
      <c r="L990" s="17"/>
      <c r="M990" s="17"/>
      <c r="N990" s="17"/>
      <c r="O990" s="17"/>
      <c r="P990" s="17"/>
      <c r="Q990" s="17"/>
      <c r="R990" s="17"/>
      <c r="S990" s="17"/>
      <c r="T990" s="17"/>
      <c r="U990" s="17"/>
      <c r="V990" s="17"/>
      <c r="W990" s="17"/>
      <c r="X990" s="17"/>
      <c r="Y990" s="17"/>
      <c r="Z990" s="17"/>
      <c r="AA990" s="17"/>
      <c r="AB990" s="17"/>
    </row>
    <row r="991" spans="1:28" ht="13.2">
      <c r="A991" s="17"/>
      <c r="B991" s="17"/>
      <c r="C991" s="17"/>
      <c r="D991" s="17"/>
      <c r="E991" s="17"/>
      <c r="F991" s="17"/>
      <c r="G991" s="17"/>
      <c r="H991" s="17"/>
      <c r="I991" s="17"/>
      <c r="J991" s="17"/>
      <c r="K991" s="35"/>
      <c r="L991" s="17"/>
      <c r="M991" s="17"/>
      <c r="N991" s="17"/>
      <c r="O991" s="17"/>
      <c r="P991" s="17"/>
      <c r="Q991" s="17"/>
      <c r="R991" s="17"/>
      <c r="S991" s="17"/>
      <c r="T991" s="17"/>
      <c r="U991" s="17"/>
      <c r="V991" s="17"/>
      <c r="W991" s="17"/>
      <c r="X991" s="17"/>
      <c r="Y991" s="17"/>
      <c r="Z991" s="17"/>
      <c r="AA991" s="17"/>
      <c r="AB991" s="17"/>
    </row>
    <row r="992" spans="1:28" ht="13.2">
      <c r="A992" s="17"/>
      <c r="B992" s="17"/>
      <c r="C992" s="17"/>
      <c r="D992" s="17"/>
      <c r="E992" s="17"/>
      <c r="F992" s="17"/>
      <c r="G992" s="17"/>
      <c r="H992" s="17"/>
      <c r="I992" s="17"/>
      <c r="J992" s="17"/>
      <c r="K992" s="35"/>
      <c r="L992" s="17"/>
      <c r="M992" s="17"/>
      <c r="N992" s="17"/>
      <c r="O992" s="17"/>
      <c r="P992" s="17"/>
      <c r="Q992" s="17"/>
      <c r="R992" s="17"/>
      <c r="S992" s="17"/>
      <c r="T992" s="17"/>
      <c r="U992" s="17"/>
      <c r="V992" s="17"/>
      <c r="W992" s="17"/>
      <c r="X992" s="17"/>
      <c r="Y992" s="17"/>
      <c r="Z992" s="17"/>
      <c r="AA992" s="17"/>
      <c r="AB992" s="17"/>
    </row>
    <row r="993" spans="1:28" ht="13.2">
      <c r="A993" s="17"/>
      <c r="B993" s="17"/>
      <c r="C993" s="17"/>
      <c r="D993" s="17"/>
      <c r="E993" s="17"/>
      <c r="F993" s="17"/>
      <c r="G993" s="17"/>
      <c r="H993" s="17"/>
      <c r="I993" s="17"/>
      <c r="J993" s="17"/>
      <c r="K993" s="35"/>
      <c r="L993" s="17"/>
      <c r="M993" s="17"/>
      <c r="N993" s="17"/>
      <c r="O993" s="17"/>
      <c r="P993" s="17"/>
      <c r="Q993" s="17"/>
      <c r="R993" s="17"/>
      <c r="S993" s="17"/>
      <c r="T993" s="17"/>
      <c r="U993" s="17"/>
      <c r="V993" s="17"/>
      <c r="W993" s="17"/>
      <c r="X993" s="17"/>
      <c r="Y993" s="17"/>
      <c r="Z993" s="17"/>
      <c r="AA993" s="17"/>
      <c r="AB993" s="17"/>
    </row>
    <row r="994" spans="1:28" ht="13.2">
      <c r="A994" s="17"/>
      <c r="B994" s="17"/>
      <c r="C994" s="17"/>
      <c r="D994" s="17"/>
      <c r="E994" s="17"/>
      <c r="F994" s="17"/>
      <c r="G994" s="17"/>
      <c r="H994" s="17"/>
      <c r="I994" s="17"/>
      <c r="J994" s="17"/>
      <c r="K994" s="35"/>
      <c r="L994" s="17"/>
      <c r="M994" s="17"/>
      <c r="N994" s="17"/>
      <c r="O994" s="17"/>
      <c r="P994" s="17"/>
      <c r="Q994" s="17"/>
      <c r="R994" s="17"/>
      <c r="S994" s="17"/>
      <c r="T994" s="17"/>
      <c r="U994" s="17"/>
      <c r="V994" s="17"/>
      <c r="W994" s="17"/>
      <c r="X994" s="17"/>
      <c r="Y994" s="17"/>
      <c r="Z994" s="17"/>
      <c r="AA994" s="17"/>
      <c r="AB994" s="17"/>
    </row>
  </sheetData>
  <autoFilter ref="A1:M426">
    <sortState ref="A2:M426">
      <sortCondition ref="A2:A426"/>
      <sortCondition ref="D2:D426"/>
    </sortState>
  </autoFilter>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992"/>
  <sheetViews>
    <sheetView topLeftCell="A14" workbookViewId="0">
      <selection activeCell="A29" sqref="A29"/>
    </sheetView>
  </sheetViews>
  <sheetFormatPr defaultColWidth="14.44140625" defaultRowHeight="15.75" customHeight="1"/>
  <cols>
    <col min="1" max="1" width="11.109375" customWidth="1"/>
    <col min="2" max="2" width="20.88671875" customWidth="1"/>
    <col min="3" max="3" width="12.5546875" customWidth="1"/>
    <col min="4" max="4" width="6.109375" customWidth="1"/>
    <col min="5" max="5" width="15.33203125" customWidth="1"/>
    <col min="6" max="6" width="23.33203125" customWidth="1"/>
    <col min="7" max="7" width="15.33203125" hidden="1" customWidth="1"/>
    <col min="8" max="8" width="15.88671875" hidden="1" customWidth="1"/>
    <col min="9" max="9" width="11.33203125" hidden="1" customWidth="1"/>
    <col min="10" max="10" width="137.5546875" style="39" customWidth="1"/>
    <col min="11" max="11" width="0" hidden="1" customWidth="1"/>
  </cols>
  <sheetData>
    <row r="1" spans="1:28" ht="13.2">
      <c r="A1" s="1" t="s">
        <v>0</v>
      </c>
      <c r="B1" s="1" t="s">
        <v>2</v>
      </c>
      <c r="C1" s="1" t="s">
        <v>3</v>
      </c>
      <c r="D1" s="1" t="s">
        <v>4</v>
      </c>
      <c r="E1" s="1" t="s">
        <v>5</v>
      </c>
      <c r="F1" s="1" t="s">
        <v>6</v>
      </c>
      <c r="G1" s="1" t="s">
        <v>7</v>
      </c>
      <c r="H1" s="1" t="s">
        <v>9</v>
      </c>
      <c r="I1" s="1" t="s">
        <v>11</v>
      </c>
      <c r="J1" s="132" t="s">
        <v>8</v>
      </c>
      <c r="K1" s="10" t="s">
        <v>14</v>
      </c>
      <c r="L1" s="11"/>
      <c r="M1" s="11"/>
      <c r="N1" s="11"/>
      <c r="O1" s="11"/>
      <c r="P1" s="11"/>
      <c r="Q1" s="11"/>
      <c r="R1" s="11"/>
      <c r="S1" s="11"/>
      <c r="T1" s="11"/>
      <c r="U1" s="11"/>
      <c r="V1" s="11"/>
      <c r="W1" s="11"/>
      <c r="X1" s="11"/>
      <c r="Y1" s="11"/>
      <c r="Z1" s="11"/>
      <c r="AA1" s="11"/>
      <c r="AB1" s="11"/>
    </row>
    <row r="2" spans="1:28" ht="13.2">
      <c r="A2" s="5" t="s">
        <v>27</v>
      </c>
      <c r="B2" s="6">
        <v>43277</v>
      </c>
      <c r="C2" s="5" t="s">
        <v>28</v>
      </c>
      <c r="D2" s="5">
        <v>384</v>
      </c>
      <c r="E2" s="5" t="s">
        <v>29</v>
      </c>
      <c r="F2" s="5" t="s">
        <v>30</v>
      </c>
      <c r="G2" s="5" t="s">
        <v>14</v>
      </c>
      <c r="H2" s="5" t="s">
        <v>25</v>
      </c>
      <c r="I2" s="5">
        <v>3961</v>
      </c>
      <c r="J2" s="34" t="s">
        <v>31</v>
      </c>
      <c r="K2" s="12" t="s">
        <v>34</v>
      </c>
    </row>
    <row r="3" spans="1:28" ht="13.2">
      <c r="A3" s="5" t="s">
        <v>27</v>
      </c>
      <c r="B3" s="6">
        <v>43277</v>
      </c>
      <c r="C3" s="5" t="s">
        <v>28</v>
      </c>
      <c r="D3" s="5">
        <v>384</v>
      </c>
      <c r="E3" s="5" t="s">
        <v>29</v>
      </c>
      <c r="F3" s="5" t="s">
        <v>35</v>
      </c>
      <c r="G3" s="5" t="s">
        <v>14</v>
      </c>
      <c r="H3" s="14" t="s">
        <v>36</v>
      </c>
      <c r="I3" s="5">
        <v>3975</v>
      </c>
      <c r="J3" s="34" t="s">
        <v>38</v>
      </c>
      <c r="K3" s="12" t="s">
        <v>39</v>
      </c>
    </row>
    <row r="4" spans="1:28" ht="13.2">
      <c r="A4" s="5" t="s">
        <v>27</v>
      </c>
      <c r="B4" s="6">
        <v>43277</v>
      </c>
      <c r="C4" s="5" t="s">
        <v>28</v>
      </c>
      <c r="D4" s="5">
        <v>384</v>
      </c>
      <c r="E4" s="5" t="s">
        <v>29</v>
      </c>
      <c r="F4" s="5" t="s">
        <v>40</v>
      </c>
      <c r="G4" s="5" t="s">
        <v>14</v>
      </c>
      <c r="H4" s="15" t="s">
        <v>36</v>
      </c>
      <c r="I4" s="5">
        <v>3988</v>
      </c>
      <c r="J4" s="34" t="s">
        <v>41</v>
      </c>
      <c r="K4" s="12" t="s">
        <v>42</v>
      </c>
    </row>
    <row r="5" spans="1:28" ht="13.2">
      <c r="A5" s="5" t="s">
        <v>27</v>
      </c>
      <c r="B5" s="6">
        <v>43277</v>
      </c>
      <c r="C5" s="5" t="s">
        <v>28</v>
      </c>
      <c r="D5" s="5">
        <v>384</v>
      </c>
      <c r="E5" s="5" t="s">
        <v>29</v>
      </c>
      <c r="F5" s="5" t="s">
        <v>43</v>
      </c>
      <c r="G5" s="5" t="s">
        <v>14</v>
      </c>
      <c r="H5" s="15" t="s">
        <v>25</v>
      </c>
      <c r="I5" s="5">
        <v>4015</v>
      </c>
      <c r="J5" s="34" t="s">
        <v>44</v>
      </c>
      <c r="K5" s="12" t="s">
        <v>45</v>
      </c>
    </row>
    <row r="6" spans="1:28" ht="13.2">
      <c r="A6" s="5" t="s">
        <v>27</v>
      </c>
      <c r="B6" s="6">
        <v>43277</v>
      </c>
      <c r="C6" s="5" t="s">
        <v>28</v>
      </c>
      <c r="D6" s="5">
        <v>384</v>
      </c>
      <c r="E6" s="5" t="s">
        <v>29</v>
      </c>
      <c r="F6" s="5" t="s">
        <v>46</v>
      </c>
      <c r="G6" s="5" t="s">
        <v>14</v>
      </c>
      <c r="H6" s="14" t="s">
        <v>36</v>
      </c>
      <c r="I6" s="5">
        <v>4044</v>
      </c>
      <c r="J6" s="34" t="s">
        <v>47</v>
      </c>
      <c r="K6" s="12" t="s">
        <v>48</v>
      </c>
    </row>
    <row r="7" spans="1:28" ht="13.2">
      <c r="A7" s="5" t="s">
        <v>27</v>
      </c>
      <c r="B7" s="6">
        <v>43277</v>
      </c>
      <c r="C7" s="5" t="s">
        <v>28</v>
      </c>
      <c r="D7" s="5">
        <v>384</v>
      </c>
      <c r="E7" s="5" t="s">
        <v>29</v>
      </c>
      <c r="F7" s="5" t="s">
        <v>49</v>
      </c>
      <c r="G7" s="5" t="s">
        <v>14</v>
      </c>
      <c r="H7" s="5" t="s">
        <v>25</v>
      </c>
      <c r="I7" s="5">
        <v>4097</v>
      </c>
      <c r="J7" s="34" t="s">
        <v>50</v>
      </c>
      <c r="K7" s="12" t="s">
        <v>51</v>
      </c>
    </row>
    <row r="8" spans="1:28" ht="13.2">
      <c r="A8" s="5" t="s">
        <v>27</v>
      </c>
      <c r="B8" s="6">
        <v>43277</v>
      </c>
      <c r="C8" s="5" t="s">
        <v>28</v>
      </c>
      <c r="D8" s="5">
        <v>384</v>
      </c>
      <c r="E8" s="5" t="s">
        <v>29</v>
      </c>
      <c r="F8" s="5" t="s">
        <v>52</v>
      </c>
      <c r="G8" s="5" t="s">
        <v>14</v>
      </c>
      <c r="H8" s="5" t="s">
        <v>25</v>
      </c>
      <c r="I8" s="5">
        <v>4116</v>
      </c>
      <c r="J8" s="34" t="s">
        <v>53</v>
      </c>
      <c r="K8" s="12" t="s">
        <v>54</v>
      </c>
    </row>
    <row r="9" spans="1:28" ht="13.2">
      <c r="A9" s="5" t="s">
        <v>27</v>
      </c>
      <c r="B9" s="6">
        <v>43277</v>
      </c>
      <c r="C9" s="5" t="s">
        <v>28</v>
      </c>
      <c r="D9" s="5">
        <v>384</v>
      </c>
      <c r="E9" s="5" t="s">
        <v>29</v>
      </c>
      <c r="F9" s="5" t="s">
        <v>55</v>
      </c>
      <c r="G9" s="5" t="s">
        <v>14</v>
      </c>
      <c r="H9" s="15" t="s">
        <v>25</v>
      </c>
      <c r="I9" s="5">
        <v>4210</v>
      </c>
      <c r="J9" s="34" t="s">
        <v>56</v>
      </c>
      <c r="K9" s="12" t="s">
        <v>57</v>
      </c>
    </row>
    <row r="10" spans="1:28" ht="13.2">
      <c r="A10" s="5" t="s">
        <v>27</v>
      </c>
      <c r="B10" s="6">
        <v>43277</v>
      </c>
      <c r="C10" s="5" t="s">
        <v>28</v>
      </c>
      <c r="D10" s="5">
        <v>384</v>
      </c>
      <c r="E10" s="5" t="s">
        <v>29</v>
      </c>
      <c r="F10" s="5" t="s">
        <v>58</v>
      </c>
      <c r="G10" s="5" t="s">
        <v>14</v>
      </c>
      <c r="H10" s="14" t="s">
        <v>36</v>
      </c>
      <c r="I10" s="5">
        <v>4231</v>
      </c>
      <c r="J10" s="34" t="s">
        <v>59</v>
      </c>
      <c r="K10" s="12" t="s">
        <v>60</v>
      </c>
    </row>
    <row r="11" spans="1:28" ht="13.2">
      <c r="A11" s="5" t="s">
        <v>27</v>
      </c>
      <c r="B11" s="6">
        <v>43277</v>
      </c>
      <c r="C11" s="5" t="s">
        <v>28</v>
      </c>
      <c r="D11" s="5">
        <v>384</v>
      </c>
      <c r="E11" s="5" t="s">
        <v>29</v>
      </c>
      <c r="F11" s="5" t="s">
        <v>61</v>
      </c>
      <c r="G11" s="5" t="s">
        <v>14</v>
      </c>
      <c r="H11" s="5" t="s">
        <v>36</v>
      </c>
      <c r="I11" s="5">
        <v>4238</v>
      </c>
      <c r="J11" s="34" t="s">
        <v>62</v>
      </c>
      <c r="K11" s="12" t="s">
        <v>63</v>
      </c>
    </row>
    <row r="12" spans="1:28" ht="13.2">
      <c r="A12" s="5" t="s">
        <v>27</v>
      </c>
      <c r="B12" s="6">
        <v>43277</v>
      </c>
      <c r="C12" s="5" t="s">
        <v>28</v>
      </c>
      <c r="D12" s="5">
        <v>384</v>
      </c>
      <c r="E12" s="5" t="s">
        <v>29</v>
      </c>
      <c r="F12" s="5" t="s">
        <v>64</v>
      </c>
      <c r="G12" s="5" t="s">
        <v>14</v>
      </c>
      <c r="H12" s="15" t="s">
        <v>25</v>
      </c>
      <c r="I12" s="5">
        <v>4240</v>
      </c>
      <c r="J12" s="34" t="s">
        <v>65</v>
      </c>
      <c r="K12" s="12" t="s">
        <v>66</v>
      </c>
    </row>
    <row r="13" spans="1:28" ht="13.2">
      <c r="A13" s="5" t="s">
        <v>27</v>
      </c>
      <c r="B13" s="6">
        <v>43277</v>
      </c>
      <c r="C13" s="5" t="s">
        <v>28</v>
      </c>
      <c r="D13" s="5">
        <v>384</v>
      </c>
      <c r="E13" s="5" t="s">
        <v>29</v>
      </c>
      <c r="F13" s="5" t="s">
        <v>69</v>
      </c>
      <c r="G13" s="5" t="s">
        <v>14</v>
      </c>
      <c r="H13" s="15" t="s">
        <v>25</v>
      </c>
      <c r="I13" s="5">
        <v>4364</v>
      </c>
      <c r="J13" s="34" t="s">
        <v>73</v>
      </c>
      <c r="K13" s="12" t="s">
        <v>75</v>
      </c>
    </row>
    <row r="14" spans="1:28" ht="13.2">
      <c r="A14" s="5" t="s">
        <v>27</v>
      </c>
      <c r="B14" s="6">
        <v>43277</v>
      </c>
      <c r="C14" s="5" t="s">
        <v>28</v>
      </c>
      <c r="D14" s="5">
        <v>384</v>
      </c>
      <c r="E14" s="5" t="s">
        <v>29</v>
      </c>
      <c r="F14" s="5" t="s">
        <v>76</v>
      </c>
      <c r="G14" s="5" t="s">
        <v>14</v>
      </c>
      <c r="H14" s="5" t="s">
        <v>78</v>
      </c>
      <c r="I14" s="5">
        <v>4166</v>
      </c>
      <c r="J14" s="34" t="s">
        <v>81</v>
      </c>
      <c r="K14" s="12" t="s">
        <v>86</v>
      </c>
    </row>
    <row r="15" spans="1:28" ht="13.2">
      <c r="A15" s="5" t="s">
        <v>27</v>
      </c>
      <c r="B15" s="6">
        <v>43277</v>
      </c>
      <c r="C15" s="5" t="s">
        <v>28</v>
      </c>
      <c r="D15" s="5">
        <v>384</v>
      </c>
      <c r="E15" s="5" t="s">
        <v>29</v>
      </c>
      <c r="F15" s="5" t="s">
        <v>89</v>
      </c>
      <c r="G15" s="5" t="s">
        <v>14</v>
      </c>
      <c r="H15" s="5" t="s">
        <v>36</v>
      </c>
      <c r="I15" s="5">
        <v>4380</v>
      </c>
      <c r="J15" s="34" t="s">
        <v>91</v>
      </c>
      <c r="K15" s="12" t="s">
        <v>97</v>
      </c>
    </row>
    <row r="16" spans="1:28" ht="13.2">
      <c r="A16" s="5" t="s">
        <v>27</v>
      </c>
      <c r="B16" s="6">
        <v>43277</v>
      </c>
      <c r="C16" s="5" t="s">
        <v>28</v>
      </c>
      <c r="D16" s="5">
        <v>384</v>
      </c>
      <c r="E16" s="5" t="s">
        <v>29</v>
      </c>
      <c r="F16" s="5" t="s">
        <v>98</v>
      </c>
      <c r="G16" s="5" t="s">
        <v>14</v>
      </c>
      <c r="H16" s="5" t="s">
        <v>25</v>
      </c>
      <c r="I16" s="5">
        <v>4133</v>
      </c>
      <c r="J16" s="34" t="s">
        <v>104</v>
      </c>
    </row>
    <row r="17" spans="1:28" ht="13.2">
      <c r="A17" s="5" t="s">
        <v>27</v>
      </c>
      <c r="B17" s="6">
        <v>43277</v>
      </c>
      <c r="C17" s="5" t="s">
        <v>28</v>
      </c>
      <c r="D17" s="5">
        <v>384</v>
      </c>
      <c r="E17" s="5" t="s">
        <v>29</v>
      </c>
      <c r="F17" s="5" t="s">
        <v>106</v>
      </c>
      <c r="G17" s="5" t="s">
        <v>14</v>
      </c>
      <c r="H17" s="5" t="s">
        <v>36</v>
      </c>
      <c r="I17" s="5">
        <v>4114</v>
      </c>
      <c r="J17" s="34" t="s">
        <v>110</v>
      </c>
      <c r="K17" s="12" t="s">
        <v>112</v>
      </c>
    </row>
    <row r="18" spans="1:28" ht="13.2">
      <c r="A18" s="5" t="s">
        <v>27</v>
      </c>
      <c r="B18" s="6">
        <v>43277</v>
      </c>
      <c r="C18" s="5" t="s">
        <v>28</v>
      </c>
      <c r="D18" s="5">
        <v>384</v>
      </c>
      <c r="E18" s="5" t="s">
        <v>29</v>
      </c>
      <c r="F18" s="5" t="s">
        <v>115</v>
      </c>
      <c r="G18" s="5" t="s">
        <v>14</v>
      </c>
      <c r="H18" s="5" t="s">
        <v>36</v>
      </c>
      <c r="I18" s="5">
        <v>4271</v>
      </c>
      <c r="J18" s="34" t="s">
        <v>119</v>
      </c>
      <c r="K18" s="12" t="s">
        <v>121</v>
      </c>
    </row>
    <row r="19" spans="1:28" ht="13.2">
      <c r="A19" s="5" t="s">
        <v>27</v>
      </c>
      <c r="B19" s="6">
        <v>43277</v>
      </c>
      <c r="C19" s="5" t="s">
        <v>28</v>
      </c>
      <c r="D19" s="5">
        <v>384</v>
      </c>
      <c r="E19" s="5" t="s">
        <v>29</v>
      </c>
      <c r="F19" s="5" t="s">
        <v>124</v>
      </c>
      <c r="G19" s="5" t="s">
        <v>87</v>
      </c>
      <c r="H19" s="5" t="s">
        <v>25</v>
      </c>
      <c r="I19" s="5">
        <v>4147</v>
      </c>
      <c r="J19" s="34" t="s">
        <v>126</v>
      </c>
      <c r="K19" s="12" t="s">
        <v>131</v>
      </c>
    </row>
    <row r="20" spans="1:28" ht="13.2">
      <c r="A20" s="5" t="s">
        <v>27</v>
      </c>
      <c r="B20" s="6">
        <v>43277</v>
      </c>
      <c r="C20" s="5" t="s">
        <v>28</v>
      </c>
      <c r="D20" s="5">
        <v>384</v>
      </c>
      <c r="E20" s="5" t="s">
        <v>29</v>
      </c>
      <c r="F20" s="5" t="s">
        <v>117</v>
      </c>
      <c r="G20" s="5" t="s">
        <v>14</v>
      </c>
      <c r="H20" s="5" t="s">
        <v>78</v>
      </c>
      <c r="I20" s="5">
        <v>4360</v>
      </c>
      <c r="J20" s="34" t="s">
        <v>134</v>
      </c>
      <c r="K20" s="12" t="s">
        <v>139</v>
      </c>
    </row>
    <row r="21" spans="1:28" ht="13.2">
      <c r="A21" s="5" t="s">
        <v>27</v>
      </c>
      <c r="B21" s="6">
        <v>43277</v>
      </c>
      <c r="C21" s="5" t="s">
        <v>28</v>
      </c>
      <c r="D21" s="5">
        <v>384</v>
      </c>
      <c r="E21" s="5" t="s">
        <v>29</v>
      </c>
      <c r="F21" s="5" t="s">
        <v>142</v>
      </c>
      <c r="G21" s="5" t="s">
        <v>14</v>
      </c>
      <c r="H21" s="5" t="s">
        <v>25</v>
      </c>
      <c r="I21" s="5">
        <v>4251</v>
      </c>
      <c r="J21" s="34" t="s">
        <v>146</v>
      </c>
      <c r="K21" s="12" t="s">
        <v>147</v>
      </c>
    </row>
    <row r="22" spans="1:28" ht="13.2">
      <c r="A22" s="5" t="s">
        <v>27</v>
      </c>
      <c r="B22" s="6">
        <v>43277</v>
      </c>
      <c r="C22" s="5" t="s">
        <v>28</v>
      </c>
      <c r="D22" s="5">
        <v>384</v>
      </c>
      <c r="E22" s="5" t="s">
        <v>29</v>
      </c>
      <c r="F22" s="5" t="s">
        <v>149</v>
      </c>
      <c r="G22" s="5" t="s">
        <v>14</v>
      </c>
      <c r="H22" s="5" t="s">
        <v>25</v>
      </c>
      <c r="I22" s="5">
        <v>3949</v>
      </c>
      <c r="J22" s="34" t="s">
        <v>150</v>
      </c>
      <c r="K22" s="12" t="s">
        <v>155</v>
      </c>
    </row>
    <row r="23" spans="1:28" ht="13.2">
      <c r="A23" s="5" t="s">
        <v>27</v>
      </c>
      <c r="B23" s="6">
        <v>43277</v>
      </c>
      <c r="C23" s="5" t="s">
        <v>28</v>
      </c>
      <c r="D23" s="5">
        <v>304</v>
      </c>
      <c r="E23" s="5" t="s">
        <v>29</v>
      </c>
      <c r="F23" s="5" t="s">
        <v>157</v>
      </c>
      <c r="G23" s="5" t="s">
        <v>14</v>
      </c>
      <c r="H23" s="5" t="s">
        <v>25</v>
      </c>
      <c r="I23" s="5">
        <v>4048</v>
      </c>
      <c r="J23" s="34" t="s">
        <v>158</v>
      </c>
      <c r="K23" s="12" t="s">
        <v>163</v>
      </c>
    </row>
    <row r="24" spans="1:28" ht="13.2">
      <c r="A24" s="5" t="s">
        <v>27</v>
      </c>
      <c r="B24" s="6">
        <v>43277</v>
      </c>
      <c r="C24" s="5" t="s">
        <v>28</v>
      </c>
      <c r="D24" s="5">
        <v>304</v>
      </c>
      <c r="E24" s="5" t="s">
        <v>29</v>
      </c>
      <c r="F24" s="5" t="s">
        <v>164</v>
      </c>
      <c r="G24" s="5" t="s">
        <v>14</v>
      </c>
      <c r="H24" s="5" t="s">
        <v>36</v>
      </c>
      <c r="I24" s="5">
        <v>4033</v>
      </c>
      <c r="J24" s="34" t="s">
        <v>166</v>
      </c>
      <c r="K24" s="12" t="s">
        <v>167</v>
      </c>
    </row>
    <row r="25" spans="1:28" ht="24" customHeight="1">
      <c r="A25" s="5" t="s">
        <v>27</v>
      </c>
      <c r="B25" s="19">
        <v>43277</v>
      </c>
      <c r="C25" s="21" t="s">
        <v>28</v>
      </c>
      <c r="D25" s="5">
        <v>382</v>
      </c>
      <c r="E25" s="5" t="s">
        <v>29</v>
      </c>
      <c r="F25" s="5" t="s">
        <v>198</v>
      </c>
      <c r="G25" s="5" t="s">
        <v>14</v>
      </c>
      <c r="H25" s="5" t="s">
        <v>201</v>
      </c>
      <c r="I25" s="5">
        <v>4359</v>
      </c>
      <c r="J25" s="8" t="s">
        <v>202</v>
      </c>
      <c r="K25" s="23" t="s">
        <v>203</v>
      </c>
      <c r="L25" s="17"/>
      <c r="M25" s="17"/>
      <c r="N25" s="17"/>
      <c r="O25" s="17"/>
      <c r="P25" s="17"/>
      <c r="Q25" s="17"/>
      <c r="R25" s="17"/>
      <c r="S25" s="17"/>
      <c r="T25" s="17"/>
      <c r="U25" s="17"/>
      <c r="V25" s="17"/>
      <c r="W25" s="17"/>
      <c r="X25" s="17"/>
      <c r="Y25" s="17"/>
      <c r="Z25" s="17"/>
      <c r="AA25" s="17"/>
      <c r="AB25" s="17"/>
    </row>
    <row r="26" spans="1:28" ht="13.2">
      <c r="A26" s="5" t="s">
        <v>27</v>
      </c>
      <c r="B26" s="6">
        <v>43277</v>
      </c>
      <c r="C26" s="5" t="s">
        <v>28</v>
      </c>
      <c r="D26" s="25">
        <v>384</v>
      </c>
      <c r="E26" s="5" t="s">
        <v>29</v>
      </c>
      <c r="F26" s="24" t="s">
        <v>210</v>
      </c>
      <c r="G26" s="24" t="s">
        <v>87</v>
      </c>
      <c r="H26" s="5" t="s">
        <v>78</v>
      </c>
      <c r="I26" s="25">
        <v>4193</v>
      </c>
      <c r="J26" s="39" t="s">
        <v>211</v>
      </c>
      <c r="K26" s="12" t="s">
        <v>212</v>
      </c>
      <c r="L26" s="27"/>
      <c r="M26" s="27"/>
      <c r="N26" s="27"/>
      <c r="O26" s="27"/>
      <c r="P26" s="27"/>
      <c r="Q26" s="27"/>
      <c r="R26" s="27"/>
      <c r="S26" s="27"/>
      <c r="T26" s="27"/>
      <c r="U26" s="27"/>
      <c r="V26" s="27"/>
      <c r="W26" s="27"/>
      <c r="X26" s="27"/>
      <c r="Y26" s="27"/>
      <c r="Z26" s="27"/>
      <c r="AA26" s="27"/>
      <c r="AB26" s="27"/>
    </row>
    <row r="27" spans="1:28" ht="13.2">
      <c r="A27" s="5" t="s">
        <v>27</v>
      </c>
      <c r="B27" s="19">
        <v>43277</v>
      </c>
      <c r="C27" s="21" t="s">
        <v>28</v>
      </c>
      <c r="D27" s="23">
        <v>384</v>
      </c>
      <c r="E27" s="5" t="s">
        <v>29</v>
      </c>
      <c r="F27" s="21" t="s">
        <v>210</v>
      </c>
      <c r="G27" s="21" t="s">
        <v>87</v>
      </c>
      <c r="H27" s="21" t="s">
        <v>78</v>
      </c>
      <c r="I27" s="21">
        <v>4337</v>
      </c>
      <c r="J27" s="34" t="s">
        <v>217</v>
      </c>
      <c r="K27" s="12" t="s">
        <v>219</v>
      </c>
      <c r="M27" s="17"/>
      <c r="N27" s="17"/>
      <c r="O27" s="17"/>
      <c r="P27" s="17"/>
      <c r="Q27" s="17"/>
      <c r="R27" s="17"/>
      <c r="S27" s="17"/>
      <c r="T27" s="17"/>
      <c r="U27" s="17"/>
      <c r="V27" s="17"/>
      <c r="W27" s="17"/>
      <c r="X27" s="17"/>
      <c r="Y27" s="17"/>
      <c r="Z27" s="17"/>
      <c r="AA27" s="17"/>
      <c r="AB27" s="17"/>
    </row>
    <row r="28" spans="1:28" ht="13.2">
      <c r="A28" s="5" t="s">
        <v>27</v>
      </c>
      <c r="B28" s="19">
        <v>43277</v>
      </c>
      <c r="C28" s="21" t="s">
        <v>28</v>
      </c>
      <c r="D28" s="23">
        <v>384</v>
      </c>
      <c r="E28" s="5" t="s">
        <v>29</v>
      </c>
      <c r="F28" s="21" t="s">
        <v>224</v>
      </c>
      <c r="G28" s="21" t="s">
        <v>14</v>
      </c>
      <c r="H28" s="21" t="s">
        <v>25</v>
      </c>
      <c r="I28" s="21">
        <v>4338</v>
      </c>
      <c r="J28" s="34" t="s">
        <v>225</v>
      </c>
      <c r="K28" s="12" t="s">
        <v>227</v>
      </c>
      <c r="M28" s="17"/>
      <c r="N28" s="17"/>
      <c r="O28" s="17"/>
      <c r="P28" s="17"/>
      <c r="Q28" s="17"/>
      <c r="R28" s="17"/>
      <c r="S28" s="17"/>
      <c r="T28" s="17"/>
      <c r="U28" s="17"/>
      <c r="V28" s="17"/>
      <c r="W28" s="17"/>
      <c r="X28" s="17"/>
      <c r="Y28" s="17"/>
      <c r="Z28" s="17"/>
      <c r="AA28" s="17"/>
      <c r="AB28" s="17"/>
    </row>
    <row r="29" spans="1:28" ht="13.2">
      <c r="D29" s="25"/>
      <c r="J29" s="28"/>
    </row>
    <row r="30" spans="1:28" ht="13.2">
      <c r="J30" s="28"/>
    </row>
    <row r="31" spans="1:28" ht="13.2">
      <c r="J31" s="28"/>
    </row>
    <row r="32" spans="1:28" ht="13.2">
      <c r="J32" s="28"/>
    </row>
    <row r="33" spans="10:10" ht="13.2">
      <c r="J33" s="28"/>
    </row>
    <row r="34" spans="10:10" ht="13.2">
      <c r="J34" s="28"/>
    </row>
    <row r="35" spans="10:10" ht="13.2">
      <c r="J35" s="28"/>
    </row>
    <row r="36" spans="10:10" ht="13.2">
      <c r="J36" s="28"/>
    </row>
    <row r="37" spans="10:10" ht="13.2">
      <c r="J37" s="28"/>
    </row>
    <row r="38" spans="10:10" ht="13.2">
      <c r="J38" s="28"/>
    </row>
    <row r="39" spans="10:10" ht="13.2">
      <c r="J39" s="28"/>
    </row>
    <row r="40" spans="10:10" ht="13.2">
      <c r="J40" s="28"/>
    </row>
    <row r="41" spans="10:10" ht="13.2">
      <c r="J41" s="28"/>
    </row>
    <row r="42" spans="10:10" ht="13.2">
      <c r="J42" s="28"/>
    </row>
    <row r="43" spans="10:10" ht="13.2">
      <c r="J43" s="28"/>
    </row>
    <row r="44" spans="10:10" ht="13.2">
      <c r="J44" s="28"/>
    </row>
    <row r="45" spans="10:10" ht="13.2">
      <c r="J45" s="28"/>
    </row>
    <row r="46" spans="10:10" ht="13.2">
      <c r="J46" s="28"/>
    </row>
    <row r="47" spans="10:10" ht="13.2">
      <c r="J47" s="28"/>
    </row>
    <row r="48" spans="10:10" ht="13.2">
      <c r="J48" s="28"/>
    </row>
    <row r="49" spans="10:10" ht="13.2">
      <c r="J49" s="28"/>
    </row>
    <row r="50" spans="10:10" ht="13.2">
      <c r="J50" s="28"/>
    </row>
    <row r="51" spans="10:10" ht="13.2">
      <c r="J51" s="28"/>
    </row>
    <row r="52" spans="10:10" ht="13.2">
      <c r="J52" s="28"/>
    </row>
    <row r="53" spans="10:10" ht="13.2">
      <c r="J53" s="28"/>
    </row>
    <row r="54" spans="10:10" ht="13.2">
      <c r="J54" s="28"/>
    </row>
    <row r="55" spans="10:10" ht="13.2">
      <c r="J55" s="28"/>
    </row>
    <row r="56" spans="10:10" ht="13.2">
      <c r="J56" s="28"/>
    </row>
    <row r="57" spans="10:10" ht="13.2">
      <c r="J57" s="28"/>
    </row>
    <row r="58" spans="10:10" ht="13.2">
      <c r="J58" s="28"/>
    </row>
    <row r="59" spans="10:10" ht="13.2">
      <c r="J59" s="28"/>
    </row>
    <row r="60" spans="10:10" ht="13.2">
      <c r="J60" s="28"/>
    </row>
    <row r="61" spans="10:10" ht="13.2">
      <c r="J61" s="28"/>
    </row>
    <row r="62" spans="10:10" ht="13.2">
      <c r="J62" s="28"/>
    </row>
    <row r="63" spans="10:10" ht="13.2">
      <c r="J63" s="28"/>
    </row>
    <row r="64" spans="10:10" ht="13.2">
      <c r="J64" s="28"/>
    </row>
    <row r="65" spans="10:10" ht="13.2">
      <c r="J65" s="28"/>
    </row>
    <row r="66" spans="10:10" ht="13.2">
      <c r="J66" s="28"/>
    </row>
    <row r="67" spans="10:10" ht="13.2">
      <c r="J67" s="28"/>
    </row>
    <row r="68" spans="10:10" ht="13.2">
      <c r="J68" s="28"/>
    </row>
    <row r="69" spans="10:10" ht="13.2">
      <c r="J69" s="28"/>
    </row>
    <row r="70" spans="10:10" ht="13.2">
      <c r="J70" s="28"/>
    </row>
    <row r="71" spans="10:10" ht="13.2">
      <c r="J71" s="28"/>
    </row>
    <row r="72" spans="10:10" ht="13.2">
      <c r="J72" s="28"/>
    </row>
    <row r="73" spans="10:10" ht="13.2">
      <c r="J73" s="28"/>
    </row>
    <row r="74" spans="10:10" ht="13.2">
      <c r="J74" s="28"/>
    </row>
    <row r="75" spans="10:10" ht="13.2">
      <c r="J75" s="28"/>
    </row>
    <row r="76" spans="10:10" ht="13.2">
      <c r="J76" s="28"/>
    </row>
    <row r="77" spans="10:10" ht="13.2">
      <c r="J77" s="28"/>
    </row>
    <row r="78" spans="10:10" ht="13.2">
      <c r="J78" s="28"/>
    </row>
    <row r="79" spans="10:10" ht="13.2">
      <c r="J79" s="28"/>
    </row>
    <row r="80" spans="10:10" ht="13.2">
      <c r="J80" s="28"/>
    </row>
    <row r="81" spans="10:10" ht="13.2">
      <c r="J81" s="28"/>
    </row>
    <row r="82" spans="10:10" ht="13.2">
      <c r="J82" s="28"/>
    </row>
    <row r="83" spans="10:10" ht="13.2">
      <c r="J83" s="28"/>
    </row>
    <row r="84" spans="10:10" ht="13.2">
      <c r="J84" s="28"/>
    </row>
    <row r="85" spans="10:10" ht="13.2">
      <c r="J85" s="28"/>
    </row>
    <row r="86" spans="10:10" ht="13.2">
      <c r="J86" s="28"/>
    </row>
    <row r="87" spans="10:10" ht="13.2">
      <c r="J87" s="28"/>
    </row>
    <row r="88" spans="10:10" ht="13.2">
      <c r="J88" s="28"/>
    </row>
    <row r="89" spans="10:10" ht="13.2">
      <c r="J89" s="28"/>
    </row>
    <row r="90" spans="10:10" ht="13.2">
      <c r="J90" s="28"/>
    </row>
    <row r="91" spans="10:10" ht="13.2">
      <c r="J91" s="28"/>
    </row>
    <row r="92" spans="10:10" ht="13.2">
      <c r="J92" s="28"/>
    </row>
    <row r="93" spans="10:10" ht="13.2">
      <c r="J93" s="28"/>
    </row>
    <row r="94" spans="10:10" ht="13.2">
      <c r="J94" s="28"/>
    </row>
    <row r="95" spans="10:10" ht="13.2">
      <c r="J95" s="28"/>
    </row>
    <row r="96" spans="10:10" ht="13.2">
      <c r="J96" s="28"/>
    </row>
    <row r="97" spans="10:10" ht="13.2">
      <c r="J97" s="28"/>
    </row>
    <row r="98" spans="10:10" ht="13.2">
      <c r="J98" s="28"/>
    </row>
    <row r="99" spans="10:10" ht="13.2">
      <c r="J99" s="28"/>
    </row>
    <row r="100" spans="10:10" ht="13.2">
      <c r="J100" s="28"/>
    </row>
    <row r="101" spans="10:10" ht="13.2">
      <c r="J101" s="28"/>
    </row>
    <row r="102" spans="10:10" ht="13.2">
      <c r="J102" s="28"/>
    </row>
    <row r="103" spans="10:10" ht="13.2">
      <c r="J103" s="28"/>
    </row>
    <row r="104" spans="10:10" ht="13.2">
      <c r="J104" s="28"/>
    </row>
    <row r="105" spans="10:10" ht="13.2">
      <c r="J105" s="28"/>
    </row>
    <row r="106" spans="10:10" ht="13.2">
      <c r="J106" s="28"/>
    </row>
    <row r="107" spans="10:10" ht="13.2">
      <c r="J107" s="28"/>
    </row>
    <row r="108" spans="10:10" ht="13.2">
      <c r="J108" s="28"/>
    </row>
    <row r="109" spans="10:10" ht="13.2">
      <c r="J109" s="28"/>
    </row>
    <row r="110" spans="10:10" ht="13.2">
      <c r="J110" s="28"/>
    </row>
    <row r="111" spans="10:10" ht="13.2">
      <c r="J111" s="28"/>
    </row>
    <row r="112" spans="10:10" ht="13.2">
      <c r="J112" s="28"/>
    </row>
    <row r="113" spans="10:10" ht="13.2">
      <c r="J113" s="28"/>
    </row>
    <row r="114" spans="10:10" ht="13.2">
      <c r="J114" s="28"/>
    </row>
    <row r="115" spans="10:10" ht="13.2">
      <c r="J115" s="28"/>
    </row>
    <row r="116" spans="10:10" ht="13.2">
      <c r="J116" s="28"/>
    </row>
    <row r="117" spans="10:10" ht="13.2">
      <c r="J117" s="28"/>
    </row>
    <row r="118" spans="10:10" ht="13.2">
      <c r="J118" s="28"/>
    </row>
    <row r="119" spans="10:10" ht="13.2">
      <c r="J119" s="28"/>
    </row>
    <row r="120" spans="10:10" ht="13.2">
      <c r="J120" s="28"/>
    </row>
    <row r="121" spans="10:10" ht="13.2">
      <c r="J121" s="28"/>
    </row>
    <row r="122" spans="10:10" ht="13.2">
      <c r="J122" s="28"/>
    </row>
    <row r="123" spans="10:10" ht="13.2">
      <c r="J123" s="28"/>
    </row>
    <row r="124" spans="10:10" ht="13.2">
      <c r="J124" s="28"/>
    </row>
    <row r="125" spans="10:10" ht="13.2">
      <c r="J125" s="28"/>
    </row>
    <row r="126" spans="10:10" ht="13.2">
      <c r="J126" s="28"/>
    </row>
    <row r="127" spans="10:10" ht="13.2">
      <c r="J127" s="28"/>
    </row>
    <row r="128" spans="10:10" ht="13.2">
      <c r="J128" s="28"/>
    </row>
    <row r="129" spans="10:10" ht="13.2">
      <c r="J129" s="28"/>
    </row>
    <row r="130" spans="10:10" ht="13.2">
      <c r="J130" s="28"/>
    </row>
    <row r="131" spans="10:10" ht="13.2">
      <c r="J131" s="28"/>
    </row>
    <row r="132" spans="10:10" ht="13.2">
      <c r="J132" s="28"/>
    </row>
    <row r="133" spans="10:10" ht="13.2">
      <c r="J133" s="28"/>
    </row>
    <row r="134" spans="10:10" ht="13.2">
      <c r="J134" s="28"/>
    </row>
    <row r="135" spans="10:10" ht="13.2">
      <c r="J135" s="28"/>
    </row>
    <row r="136" spans="10:10" ht="13.2">
      <c r="J136" s="28"/>
    </row>
    <row r="137" spans="10:10" ht="13.2">
      <c r="J137" s="28"/>
    </row>
    <row r="138" spans="10:10" ht="13.2">
      <c r="J138" s="28"/>
    </row>
    <row r="139" spans="10:10" ht="13.2">
      <c r="J139" s="28"/>
    </row>
    <row r="140" spans="10:10" ht="13.2">
      <c r="J140" s="28"/>
    </row>
    <row r="141" spans="10:10" ht="13.2">
      <c r="J141" s="28"/>
    </row>
    <row r="142" spans="10:10" ht="13.2">
      <c r="J142" s="28"/>
    </row>
    <row r="143" spans="10:10" ht="13.2">
      <c r="J143" s="28"/>
    </row>
    <row r="144" spans="10:10" ht="13.2">
      <c r="J144" s="28"/>
    </row>
    <row r="145" spans="10:10" ht="13.2">
      <c r="J145" s="28"/>
    </row>
    <row r="146" spans="10:10" ht="13.2">
      <c r="J146" s="28"/>
    </row>
    <row r="147" spans="10:10" ht="13.2">
      <c r="J147" s="28"/>
    </row>
    <row r="148" spans="10:10" ht="13.2">
      <c r="J148" s="28"/>
    </row>
    <row r="149" spans="10:10" ht="13.2">
      <c r="J149" s="28"/>
    </row>
    <row r="150" spans="10:10" ht="13.2">
      <c r="J150" s="28"/>
    </row>
    <row r="151" spans="10:10" ht="13.2">
      <c r="J151" s="28"/>
    </row>
    <row r="152" spans="10:10" ht="13.2">
      <c r="J152" s="28"/>
    </row>
    <row r="153" spans="10:10" ht="13.2">
      <c r="J153" s="28"/>
    </row>
    <row r="154" spans="10:10" ht="13.2">
      <c r="J154" s="28"/>
    </row>
    <row r="155" spans="10:10" ht="13.2">
      <c r="J155" s="28"/>
    </row>
    <row r="156" spans="10:10" ht="13.2">
      <c r="J156" s="28"/>
    </row>
    <row r="157" spans="10:10" ht="13.2">
      <c r="J157" s="28"/>
    </row>
    <row r="158" spans="10:10" ht="13.2">
      <c r="J158" s="28"/>
    </row>
    <row r="159" spans="10:10" ht="13.2">
      <c r="J159" s="28"/>
    </row>
    <row r="160" spans="10:10" ht="13.2">
      <c r="J160" s="28"/>
    </row>
    <row r="161" spans="10:10" ht="13.2">
      <c r="J161" s="28"/>
    </row>
    <row r="162" spans="10:10" ht="13.2">
      <c r="J162" s="28"/>
    </row>
    <row r="163" spans="10:10" ht="13.2">
      <c r="J163" s="28"/>
    </row>
    <row r="164" spans="10:10" ht="13.2">
      <c r="J164" s="28"/>
    </row>
    <row r="165" spans="10:10" ht="13.2">
      <c r="J165" s="28"/>
    </row>
    <row r="166" spans="10:10" ht="13.2">
      <c r="J166" s="28"/>
    </row>
    <row r="167" spans="10:10" ht="13.2">
      <c r="J167" s="28"/>
    </row>
    <row r="168" spans="10:10" ht="13.2">
      <c r="J168" s="28"/>
    </row>
    <row r="169" spans="10:10" ht="13.2">
      <c r="J169" s="28"/>
    </row>
    <row r="170" spans="10:10" ht="13.2">
      <c r="J170" s="28"/>
    </row>
    <row r="171" spans="10:10" ht="13.2">
      <c r="J171" s="28"/>
    </row>
    <row r="172" spans="10:10" ht="13.2">
      <c r="J172" s="28"/>
    </row>
    <row r="173" spans="10:10" ht="13.2">
      <c r="J173" s="28"/>
    </row>
    <row r="174" spans="10:10" ht="13.2">
      <c r="J174" s="28"/>
    </row>
    <row r="175" spans="10:10" ht="13.2">
      <c r="J175" s="28"/>
    </row>
    <row r="176" spans="10:10" ht="13.2">
      <c r="J176" s="28"/>
    </row>
    <row r="177" spans="10:10" ht="13.2">
      <c r="J177" s="28"/>
    </row>
    <row r="178" spans="10:10" ht="13.2">
      <c r="J178" s="28"/>
    </row>
    <row r="179" spans="10:10" ht="13.2">
      <c r="J179" s="28"/>
    </row>
    <row r="180" spans="10:10" ht="13.2">
      <c r="J180" s="28"/>
    </row>
    <row r="181" spans="10:10" ht="13.2">
      <c r="J181" s="28"/>
    </row>
    <row r="182" spans="10:10" ht="13.2">
      <c r="J182" s="28"/>
    </row>
    <row r="183" spans="10:10" ht="13.2">
      <c r="J183" s="28"/>
    </row>
    <row r="184" spans="10:10" ht="13.2">
      <c r="J184" s="28"/>
    </row>
    <row r="185" spans="10:10" ht="13.2">
      <c r="J185" s="28"/>
    </row>
    <row r="186" spans="10:10" ht="13.2">
      <c r="J186" s="28"/>
    </row>
    <row r="187" spans="10:10" ht="13.2">
      <c r="J187" s="28"/>
    </row>
    <row r="188" spans="10:10" ht="13.2">
      <c r="J188" s="28"/>
    </row>
    <row r="189" spans="10:10" ht="13.2">
      <c r="J189" s="28"/>
    </row>
    <row r="190" spans="10:10" ht="13.2">
      <c r="J190" s="28"/>
    </row>
    <row r="191" spans="10:10" ht="13.2">
      <c r="J191" s="28"/>
    </row>
    <row r="192" spans="10:10" ht="13.2">
      <c r="J192" s="28"/>
    </row>
    <row r="193" spans="10:10" ht="13.2">
      <c r="J193" s="28"/>
    </row>
    <row r="194" spans="10:10" ht="13.2">
      <c r="J194" s="28"/>
    </row>
    <row r="195" spans="10:10" ht="13.2">
      <c r="J195" s="28"/>
    </row>
    <row r="196" spans="10:10" ht="13.2">
      <c r="J196" s="28"/>
    </row>
    <row r="197" spans="10:10" ht="13.2">
      <c r="J197" s="28"/>
    </row>
    <row r="198" spans="10:10" ht="13.2">
      <c r="J198" s="28"/>
    </row>
    <row r="199" spans="10:10" ht="13.2">
      <c r="J199" s="28"/>
    </row>
    <row r="200" spans="10:10" ht="13.2">
      <c r="J200" s="28"/>
    </row>
    <row r="201" spans="10:10" ht="13.2">
      <c r="J201" s="28"/>
    </row>
    <row r="202" spans="10:10" ht="13.2">
      <c r="J202" s="28"/>
    </row>
    <row r="203" spans="10:10" ht="13.2">
      <c r="J203" s="28"/>
    </row>
    <row r="204" spans="10:10" ht="13.2">
      <c r="J204" s="28"/>
    </row>
    <row r="205" spans="10:10" ht="13.2">
      <c r="J205" s="28"/>
    </row>
    <row r="206" spans="10:10" ht="13.2">
      <c r="J206" s="28"/>
    </row>
    <row r="207" spans="10:10" ht="13.2">
      <c r="J207" s="28"/>
    </row>
    <row r="208" spans="10:10" ht="13.2">
      <c r="J208" s="28"/>
    </row>
    <row r="209" spans="10:10" ht="13.2">
      <c r="J209" s="28"/>
    </row>
    <row r="210" spans="10:10" ht="13.2">
      <c r="J210" s="28"/>
    </row>
    <row r="211" spans="10:10" ht="13.2">
      <c r="J211" s="28"/>
    </row>
    <row r="212" spans="10:10" ht="13.2">
      <c r="J212" s="28"/>
    </row>
    <row r="213" spans="10:10" ht="13.2">
      <c r="J213" s="28"/>
    </row>
    <row r="214" spans="10:10" ht="13.2">
      <c r="J214" s="28"/>
    </row>
    <row r="215" spans="10:10" ht="13.2">
      <c r="J215" s="28"/>
    </row>
    <row r="216" spans="10:10" ht="13.2">
      <c r="J216" s="28"/>
    </row>
    <row r="217" spans="10:10" ht="13.2">
      <c r="J217" s="28"/>
    </row>
    <row r="218" spans="10:10" ht="13.2">
      <c r="J218" s="28"/>
    </row>
    <row r="219" spans="10:10" ht="13.2">
      <c r="J219" s="28"/>
    </row>
    <row r="220" spans="10:10" ht="13.2">
      <c r="J220" s="28"/>
    </row>
    <row r="221" spans="10:10" ht="13.2">
      <c r="J221" s="28"/>
    </row>
    <row r="222" spans="10:10" ht="13.2">
      <c r="J222" s="28"/>
    </row>
    <row r="223" spans="10:10" ht="13.2">
      <c r="J223" s="28"/>
    </row>
    <row r="224" spans="10:10" ht="13.2">
      <c r="J224" s="28"/>
    </row>
    <row r="225" spans="10:10" ht="13.2">
      <c r="J225" s="28"/>
    </row>
    <row r="226" spans="10:10" ht="13.2">
      <c r="J226" s="28"/>
    </row>
    <row r="227" spans="10:10" ht="13.2">
      <c r="J227" s="28"/>
    </row>
    <row r="228" spans="10:10" ht="13.2">
      <c r="J228" s="28"/>
    </row>
    <row r="229" spans="10:10" ht="13.2">
      <c r="J229" s="28"/>
    </row>
    <row r="230" spans="10:10" ht="13.2">
      <c r="J230" s="28"/>
    </row>
    <row r="231" spans="10:10" ht="13.2">
      <c r="J231" s="28"/>
    </row>
    <row r="232" spans="10:10" ht="13.2">
      <c r="J232" s="28"/>
    </row>
    <row r="233" spans="10:10" ht="13.2">
      <c r="J233" s="28"/>
    </row>
    <row r="234" spans="10:10" ht="13.2">
      <c r="J234" s="28"/>
    </row>
    <row r="235" spans="10:10" ht="13.2">
      <c r="J235" s="28"/>
    </row>
    <row r="236" spans="10:10" ht="13.2">
      <c r="J236" s="28"/>
    </row>
    <row r="237" spans="10:10" ht="13.2">
      <c r="J237" s="28"/>
    </row>
    <row r="238" spans="10:10" ht="13.2">
      <c r="J238" s="28"/>
    </row>
    <row r="239" spans="10:10" ht="13.2">
      <c r="J239" s="28"/>
    </row>
    <row r="240" spans="10:10" ht="13.2">
      <c r="J240" s="28"/>
    </row>
    <row r="241" spans="10:10" ht="13.2">
      <c r="J241" s="28"/>
    </row>
    <row r="242" spans="10:10" ht="13.2">
      <c r="J242" s="28"/>
    </row>
    <row r="243" spans="10:10" ht="13.2">
      <c r="J243" s="28"/>
    </row>
    <row r="244" spans="10:10" ht="13.2">
      <c r="J244" s="28"/>
    </row>
    <row r="245" spans="10:10" ht="13.2">
      <c r="J245" s="28"/>
    </row>
    <row r="246" spans="10:10" ht="13.2">
      <c r="J246" s="28"/>
    </row>
    <row r="247" spans="10:10" ht="13.2">
      <c r="J247" s="28"/>
    </row>
    <row r="248" spans="10:10" ht="13.2">
      <c r="J248" s="28"/>
    </row>
    <row r="249" spans="10:10" ht="13.2">
      <c r="J249" s="28"/>
    </row>
    <row r="250" spans="10:10" ht="13.2">
      <c r="J250" s="28"/>
    </row>
    <row r="251" spans="10:10" ht="13.2">
      <c r="J251" s="28"/>
    </row>
    <row r="252" spans="10:10" ht="13.2">
      <c r="J252" s="28"/>
    </row>
    <row r="253" spans="10:10" ht="13.2">
      <c r="J253" s="28"/>
    </row>
    <row r="254" spans="10:10" ht="13.2">
      <c r="J254" s="28"/>
    </row>
    <row r="255" spans="10:10" ht="13.2">
      <c r="J255" s="28"/>
    </row>
    <row r="256" spans="10:10" ht="13.2">
      <c r="J256" s="28"/>
    </row>
    <row r="257" spans="10:10" ht="13.2">
      <c r="J257" s="28"/>
    </row>
    <row r="258" spans="10:10" ht="13.2">
      <c r="J258" s="28"/>
    </row>
    <row r="259" spans="10:10" ht="13.2">
      <c r="J259" s="28"/>
    </row>
    <row r="260" spans="10:10" ht="13.2">
      <c r="J260" s="28"/>
    </row>
    <row r="261" spans="10:10" ht="13.2">
      <c r="J261" s="28"/>
    </row>
    <row r="262" spans="10:10" ht="13.2">
      <c r="J262" s="28"/>
    </row>
    <row r="263" spans="10:10" ht="13.2">
      <c r="J263" s="28"/>
    </row>
    <row r="264" spans="10:10" ht="13.2">
      <c r="J264" s="28"/>
    </row>
    <row r="265" spans="10:10" ht="13.2">
      <c r="J265" s="28"/>
    </row>
    <row r="266" spans="10:10" ht="13.2">
      <c r="J266" s="28"/>
    </row>
    <row r="267" spans="10:10" ht="13.2">
      <c r="J267" s="28"/>
    </row>
    <row r="268" spans="10:10" ht="13.2">
      <c r="J268" s="28"/>
    </row>
    <row r="269" spans="10:10" ht="13.2">
      <c r="J269" s="28"/>
    </row>
    <row r="270" spans="10:10" ht="13.2">
      <c r="J270" s="28"/>
    </row>
    <row r="271" spans="10:10" ht="13.2">
      <c r="J271" s="28"/>
    </row>
    <row r="272" spans="10:10" ht="13.2">
      <c r="J272" s="28"/>
    </row>
    <row r="273" spans="10:10" ht="13.2">
      <c r="J273" s="28"/>
    </row>
    <row r="274" spans="10:10" ht="13.2">
      <c r="J274" s="28"/>
    </row>
    <row r="275" spans="10:10" ht="13.2">
      <c r="J275" s="28"/>
    </row>
    <row r="276" spans="10:10" ht="13.2">
      <c r="J276" s="28"/>
    </row>
    <row r="277" spans="10:10" ht="13.2">
      <c r="J277" s="28"/>
    </row>
    <row r="278" spans="10:10" ht="13.2">
      <c r="J278" s="28"/>
    </row>
    <row r="279" spans="10:10" ht="13.2">
      <c r="J279" s="28"/>
    </row>
    <row r="280" spans="10:10" ht="13.2">
      <c r="J280" s="28"/>
    </row>
    <row r="281" spans="10:10" ht="13.2">
      <c r="J281" s="28"/>
    </row>
    <row r="282" spans="10:10" ht="13.2">
      <c r="J282" s="28"/>
    </row>
    <row r="283" spans="10:10" ht="13.2">
      <c r="J283" s="28"/>
    </row>
    <row r="284" spans="10:10" ht="13.2">
      <c r="J284" s="28"/>
    </row>
    <row r="285" spans="10:10" ht="13.2">
      <c r="J285" s="28"/>
    </row>
    <row r="286" spans="10:10" ht="13.2">
      <c r="J286" s="28"/>
    </row>
    <row r="287" spans="10:10" ht="13.2">
      <c r="J287" s="28"/>
    </row>
    <row r="288" spans="10:10" ht="13.2">
      <c r="J288" s="28"/>
    </row>
    <row r="289" spans="10:10" ht="13.2">
      <c r="J289" s="28"/>
    </row>
    <row r="290" spans="10:10" ht="13.2">
      <c r="J290" s="28"/>
    </row>
    <row r="291" spans="10:10" ht="13.2">
      <c r="J291" s="28"/>
    </row>
    <row r="292" spans="10:10" ht="13.2">
      <c r="J292" s="28"/>
    </row>
    <row r="293" spans="10:10" ht="13.2">
      <c r="J293" s="28"/>
    </row>
    <row r="294" spans="10:10" ht="13.2">
      <c r="J294" s="28"/>
    </row>
    <row r="295" spans="10:10" ht="13.2">
      <c r="J295" s="28"/>
    </row>
    <row r="296" spans="10:10" ht="13.2">
      <c r="J296" s="28"/>
    </row>
    <row r="297" spans="10:10" ht="13.2">
      <c r="J297" s="28"/>
    </row>
    <row r="298" spans="10:10" ht="13.2">
      <c r="J298" s="28"/>
    </row>
    <row r="299" spans="10:10" ht="13.2">
      <c r="J299" s="28"/>
    </row>
    <row r="300" spans="10:10" ht="13.2">
      <c r="J300" s="28"/>
    </row>
    <row r="301" spans="10:10" ht="13.2">
      <c r="J301" s="28"/>
    </row>
    <row r="302" spans="10:10" ht="13.2">
      <c r="J302" s="28"/>
    </row>
    <row r="303" spans="10:10" ht="13.2">
      <c r="J303" s="28"/>
    </row>
    <row r="304" spans="10:10" ht="13.2">
      <c r="J304" s="28"/>
    </row>
    <row r="305" spans="10:10" ht="13.2">
      <c r="J305" s="28"/>
    </row>
    <row r="306" spans="10:10" ht="13.2">
      <c r="J306" s="28"/>
    </row>
    <row r="307" spans="10:10" ht="13.2">
      <c r="J307" s="28"/>
    </row>
    <row r="308" spans="10:10" ht="13.2">
      <c r="J308" s="28"/>
    </row>
    <row r="309" spans="10:10" ht="13.2">
      <c r="J309" s="28"/>
    </row>
    <row r="310" spans="10:10" ht="13.2">
      <c r="J310" s="28"/>
    </row>
    <row r="311" spans="10:10" ht="13.2">
      <c r="J311" s="28"/>
    </row>
    <row r="312" spans="10:10" ht="13.2">
      <c r="J312" s="28"/>
    </row>
    <row r="313" spans="10:10" ht="13.2">
      <c r="J313" s="28"/>
    </row>
    <row r="314" spans="10:10" ht="13.2">
      <c r="J314" s="28"/>
    </row>
    <row r="315" spans="10:10" ht="13.2">
      <c r="J315" s="28"/>
    </row>
    <row r="316" spans="10:10" ht="13.2">
      <c r="J316" s="28"/>
    </row>
    <row r="317" spans="10:10" ht="13.2">
      <c r="J317" s="28"/>
    </row>
    <row r="318" spans="10:10" ht="13.2">
      <c r="J318" s="28"/>
    </row>
    <row r="319" spans="10:10" ht="13.2">
      <c r="J319" s="28"/>
    </row>
    <row r="320" spans="10:10" ht="13.2">
      <c r="J320" s="28"/>
    </row>
    <row r="321" spans="10:10" ht="13.2">
      <c r="J321" s="28"/>
    </row>
    <row r="322" spans="10:10" ht="13.2">
      <c r="J322" s="28"/>
    </row>
    <row r="323" spans="10:10" ht="13.2">
      <c r="J323" s="28"/>
    </row>
    <row r="324" spans="10:10" ht="13.2">
      <c r="J324" s="28"/>
    </row>
    <row r="325" spans="10:10" ht="13.2">
      <c r="J325" s="28"/>
    </row>
    <row r="326" spans="10:10" ht="13.2">
      <c r="J326" s="28"/>
    </row>
    <row r="327" spans="10:10" ht="13.2">
      <c r="J327" s="28"/>
    </row>
    <row r="328" spans="10:10" ht="13.2">
      <c r="J328" s="28"/>
    </row>
    <row r="329" spans="10:10" ht="13.2">
      <c r="J329" s="28"/>
    </row>
    <row r="330" spans="10:10" ht="13.2">
      <c r="J330" s="28"/>
    </row>
    <row r="331" spans="10:10" ht="13.2">
      <c r="J331" s="28"/>
    </row>
    <row r="332" spans="10:10" ht="13.2">
      <c r="J332" s="28"/>
    </row>
    <row r="333" spans="10:10" ht="13.2">
      <c r="J333" s="28"/>
    </row>
    <row r="334" spans="10:10" ht="13.2">
      <c r="J334" s="28"/>
    </row>
    <row r="335" spans="10:10" ht="13.2">
      <c r="J335" s="28"/>
    </row>
    <row r="336" spans="10:10" ht="13.2">
      <c r="J336" s="28"/>
    </row>
    <row r="337" spans="10:10" ht="13.2">
      <c r="J337" s="28"/>
    </row>
    <row r="338" spans="10:10" ht="13.2">
      <c r="J338" s="28"/>
    </row>
    <row r="339" spans="10:10" ht="13.2">
      <c r="J339" s="28"/>
    </row>
    <row r="340" spans="10:10" ht="13.2">
      <c r="J340" s="28"/>
    </row>
    <row r="341" spans="10:10" ht="13.2">
      <c r="J341" s="28"/>
    </row>
    <row r="342" spans="10:10" ht="13.2">
      <c r="J342" s="28"/>
    </row>
    <row r="343" spans="10:10" ht="13.2">
      <c r="J343" s="28"/>
    </row>
    <row r="344" spans="10:10" ht="13.2">
      <c r="J344" s="28"/>
    </row>
    <row r="345" spans="10:10" ht="13.2">
      <c r="J345" s="28"/>
    </row>
    <row r="346" spans="10:10" ht="13.2">
      <c r="J346" s="28"/>
    </row>
    <row r="347" spans="10:10" ht="13.2">
      <c r="J347" s="28"/>
    </row>
    <row r="348" spans="10:10" ht="13.2">
      <c r="J348" s="28"/>
    </row>
    <row r="349" spans="10:10" ht="13.2">
      <c r="J349" s="28"/>
    </row>
    <row r="350" spans="10:10" ht="13.2">
      <c r="J350" s="28"/>
    </row>
    <row r="351" spans="10:10" ht="13.2">
      <c r="J351" s="28"/>
    </row>
    <row r="352" spans="10:10" ht="13.2">
      <c r="J352" s="28"/>
    </row>
    <row r="353" spans="10:10" ht="13.2">
      <c r="J353" s="28"/>
    </row>
    <row r="354" spans="10:10" ht="13.2">
      <c r="J354" s="28"/>
    </row>
    <row r="355" spans="10:10" ht="13.2">
      <c r="J355" s="28"/>
    </row>
    <row r="356" spans="10:10" ht="13.2">
      <c r="J356" s="28"/>
    </row>
    <row r="357" spans="10:10" ht="13.2">
      <c r="J357" s="28"/>
    </row>
    <row r="358" spans="10:10" ht="13.2">
      <c r="J358" s="28"/>
    </row>
    <row r="359" spans="10:10" ht="13.2">
      <c r="J359" s="28"/>
    </row>
    <row r="360" spans="10:10" ht="13.2">
      <c r="J360" s="28"/>
    </row>
    <row r="361" spans="10:10" ht="13.2">
      <c r="J361" s="28"/>
    </row>
    <row r="362" spans="10:10" ht="13.2">
      <c r="J362" s="28"/>
    </row>
    <row r="363" spans="10:10" ht="13.2">
      <c r="J363" s="28"/>
    </row>
    <row r="364" spans="10:10" ht="13.2">
      <c r="J364" s="28"/>
    </row>
    <row r="365" spans="10:10" ht="13.2">
      <c r="J365" s="28"/>
    </row>
    <row r="366" spans="10:10" ht="13.2">
      <c r="J366" s="28"/>
    </row>
    <row r="367" spans="10:10" ht="13.2">
      <c r="J367" s="28"/>
    </row>
    <row r="368" spans="10:10" ht="13.2">
      <c r="J368" s="28"/>
    </row>
    <row r="369" spans="10:10" ht="13.2">
      <c r="J369" s="28"/>
    </row>
    <row r="370" spans="10:10" ht="13.2">
      <c r="J370" s="28"/>
    </row>
    <row r="371" spans="10:10" ht="13.2">
      <c r="J371" s="28"/>
    </row>
    <row r="372" spans="10:10" ht="13.2">
      <c r="J372" s="28"/>
    </row>
    <row r="373" spans="10:10" ht="13.2">
      <c r="J373" s="28"/>
    </row>
    <row r="374" spans="10:10" ht="13.2">
      <c r="J374" s="28"/>
    </row>
    <row r="375" spans="10:10" ht="13.2">
      <c r="J375" s="28"/>
    </row>
    <row r="376" spans="10:10" ht="13.2">
      <c r="J376" s="28"/>
    </row>
    <row r="377" spans="10:10" ht="13.2">
      <c r="J377" s="28"/>
    </row>
    <row r="378" spans="10:10" ht="13.2">
      <c r="J378" s="28"/>
    </row>
    <row r="379" spans="10:10" ht="13.2">
      <c r="J379" s="28"/>
    </row>
    <row r="380" spans="10:10" ht="13.2">
      <c r="J380" s="28"/>
    </row>
    <row r="381" spans="10:10" ht="13.2">
      <c r="J381" s="28"/>
    </row>
    <row r="382" spans="10:10" ht="13.2">
      <c r="J382" s="28"/>
    </row>
    <row r="383" spans="10:10" ht="13.2">
      <c r="J383" s="28"/>
    </row>
    <row r="384" spans="10:10" ht="13.2">
      <c r="J384" s="28"/>
    </row>
    <row r="385" spans="10:10" ht="13.2">
      <c r="J385" s="28"/>
    </row>
    <row r="386" spans="10:10" ht="13.2">
      <c r="J386" s="28"/>
    </row>
    <row r="387" spans="10:10" ht="13.2">
      <c r="J387" s="28"/>
    </row>
    <row r="388" spans="10:10" ht="13.2">
      <c r="J388" s="28"/>
    </row>
    <row r="389" spans="10:10" ht="13.2">
      <c r="J389" s="28"/>
    </row>
    <row r="390" spans="10:10" ht="13.2">
      <c r="J390" s="28"/>
    </row>
    <row r="391" spans="10:10" ht="13.2">
      <c r="J391" s="28"/>
    </row>
    <row r="392" spans="10:10" ht="13.2">
      <c r="J392" s="28"/>
    </row>
    <row r="393" spans="10:10" ht="13.2">
      <c r="J393" s="28"/>
    </row>
    <row r="394" spans="10:10" ht="13.2">
      <c r="J394" s="28"/>
    </row>
    <row r="395" spans="10:10" ht="13.2">
      <c r="J395" s="28"/>
    </row>
    <row r="396" spans="10:10" ht="13.2">
      <c r="J396" s="28"/>
    </row>
    <row r="397" spans="10:10" ht="13.2">
      <c r="J397" s="28"/>
    </row>
    <row r="398" spans="10:10" ht="13.2">
      <c r="J398" s="28"/>
    </row>
    <row r="399" spans="10:10" ht="13.2">
      <c r="J399" s="28"/>
    </row>
    <row r="400" spans="10:10" ht="13.2">
      <c r="J400" s="28"/>
    </row>
    <row r="401" spans="10:10" ht="13.2">
      <c r="J401" s="28"/>
    </row>
    <row r="402" spans="10:10" ht="13.2">
      <c r="J402" s="28"/>
    </row>
    <row r="403" spans="10:10" ht="13.2">
      <c r="J403" s="28"/>
    </row>
    <row r="404" spans="10:10" ht="13.2">
      <c r="J404" s="28"/>
    </row>
    <row r="405" spans="10:10" ht="13.2">
      <c r="J405" s="28"/>
    </row>
    <row r="406" spans="10:10" ht="13.2">
      <c r="J406" s="28"/>
    </row>
    <row r="407" spans="10:10" ht="13.2">
      <c r="J407" s="28"/>
    </row>
    <row r="408" spans="10:10" ht="13.2">
      <c r="J408" s="28"/>
    </row>
    <row r="409" spans="10:10" ht="13.2">
      <c r="J409" s="28"/>
    </row>
    <row r="410" spans="10:10" ht="13.2">
      <c r="J410" s="28"/>
    </row>
    <row r="411" spans="10:10" ht="13.2">
      <c r="J411" s="28"/>
    </row>
    <row r="412" spans="10:10" ht="13.2">
      <c r="J412" s="28"/>
    </row>
    <row r="413" spans="10:10" ht="13.2">
      <c r="J413" s="28"/>
    </row>
    <row r="414" spans="10:10" ht="13.2">
      <c r="J414" s="28"/>
    </row>
    <row r="415" spans="10:10" ht="13.2">
      <c r="J415" s="28"/>
    </row>
    <row r="416" spans="10:10" ht="13.2">
      <c r="J416" s="28"/>
    </row>
    <row r="417" spans="10:10" ht="13.2">
      <c r="J417" s="28"/>
    </row>
    <row r="418" spans="10:10" ht="13.2">
      <c r="J418" s="28"/>
    </row>
    <row r="419" spans="10:10" ht="13.2">
      <c r="J419" s="28"/>
    </row>
    <row r="420" spans="10:10" ht="13.2">
      <c r="J420" s="28"/>
    </row>
    <row r="421" spans="10:10" ht="13.2">
      <c r="J421" s="28"/>
    </row>
    <row r="422" spans="10:10" ht="13.2">
      <c r="J422" s="28"/>
    </row>
    <row r="423" spans="10:10" ht="13.2">
      <c r="J423" s="28"/>
    </row>
    <row r="424" spans="10:10" ht="13.2">
      <c r="J424" s="28"/>
    </row>
    <row r="425" spans="10:10" ht="13.2">
      <c r="J425" s="28"/>
    </row>
    <row r="426" spans="10:10" ht="13.2">
      <c r="J426" s="28"/>
    </row>
    <row r="427" spans="10:10" ht="13.2">
      <c r="J427" s="28"/>
    </row>
    <row r="428" spans="10:10" ht="13.2">
      <c r="J428" s="28"/>
    </row>
    <row r="429" spans="10:10" ht="13.2">
      <c r="J429" s="28"/>
    </row>
    <row r="430" spans="10:10" ht="13.2">
      <c r="J430" s="28"/>
    </row>
    <row r="431" spans="10:10" ht="13.2">
      <c r="J431" s="28"/>
    </row>
    <row r="432" spans="10:10" ht="13.2">
      <c r="J432" s="28"/>
    </row>
    <row r="433" spans="10:10" ht="13.2">
      <c r="J433" s="28"/>
    </row>
    <row r="434" spans="10:10" ht="13.2">
      <c r="J434" s="28"/>
    </row>
    <row r="435" spans="10:10" ht="13.2">
      <c r="J435" s="28"/>
    </row>
    <row r="436" spans="10:10" ht="13.2">
      <c r="J436" s="28"/>
    </row>
    <row r="437" spans="10:10" ht="13.2">
      <c r="J437" s="28"/>
    </row>
    <row r="438" spans="10:10" ht="13.2">
      <c r="J438" s="28"/>
    </row>
    <row r="439" spans="10:10" ht="13.2">
      <c r="J439" s="28"/>
    </row>
    <row r="440" spans="10:10" ht="13.2">
      <c r="J440" s="28"/>
    </row>
    <row r="441" spans="10:10" ht="13.2">
      <c r="J441" s="28"/>
    </row>
    <row r="442" spans="10:10" ht="13.2">
      <c r="J442" s="28"/>
    </row>
    <row r="443" spans="10:10" ht="13.2">
      <c r="J443" s="28"/>
    </row>
    <row r="444" spans="10:10" ht="13.2">
      <c r="J444" s="28"/>
    </row>
    <row r="445" spans="10:10" ht="13.2">
      <c r="J445" s="28"/>
    </row>
    <row r="446" spans="10:10" ht="13.2">
      <c r="J446" s="28"/>
    </row>
    <row r="447" spans="10:10" ht="13.2">
      <c r="J447" s="28"/>
    </row>
    <row r="448" spans="10:10" ht="13.2">
      <c r="J448" s="28"/>
    </row>
    <row r="449" spans="10:10" ht="13.2">
      <c r="J449" s="28"/>
    </row>
    <row r="450" spans="10:10" ht="13.2">
      <c r="J450" s="28"/>
    </row>
    <row r="451" spans="10:10" ht="13.2">
      <c r="J451" s="28"/>
    </row>
    <row r="452" spans="10:10" ht="13.2">
      <c r="J452" s="28"/>
    </row>
    <row r="453" spans="10:10" ht="13.2">
      <c r="J453" s="28"/>
    </row>
    <row r="454" spans="10:10" ht="13.2">
      <c r="J454" s="28"/>
    </row>
    <row r="455" spans="10:10" ht="13.2">
      <c r="J455" s="28"/>
    </row>
    <row r="456" spans="10:10" ht="13.2">
      <c r="J456" s="28"/>
    </row>
    <row r="457" spans="10:10" ht="13.2">
      <c r="J457" s="28"/>
    </row>
    <row r="458" spans="10:10" ht="13.2">
      <c r="J458" s="28"/>
    </row>
    <row r="459" spans="10:10" ht="13.2">
      <c r="J459" s="28"/>
    </row>
    <row r="460" spans="10:10" ht="13.2">
      <c r="J460" s="28"/>
    </row>
    <row r="461" spans="10:10" ht="13.2">
      <c r="J461" s="28"/>
    </row>
    <row r="462" spans="10:10" ht="13.2">
      <c r="J462" s="28"/>
    </row>
    <row r="463" spans="10:10" ht="13.2">
      <c r="J463" s="28"/>
    </row>
    <row r="464" spans="10:10" ht="13.2">
      <c r="J464" s="28"/>
    </row>
    <row r="465" spans="10:10" ht="13.2">
      <c r="J465" s="28"/>
    </row>
    <row r="466" spans="10:10" ht="13.2">
      <c r="J466" s="28"/>
    </row>
    <row r="467" spans="10:10" ht="13.2">
      <c r="J467" s="28"/>
    </row>
    <row r="468" spans="10:10" ht="13.2">
      <c r="J468" s="28"/>
    </row>
    <row r="469" spans="10:10" ht="13.2">
      <c r="J469" s="28"/>
    </row>
    <row r="470" spans="10:10" ht="13.2">
      <c r="J470" s="28"/>
    </row>
    <row r="471" spans="10:10" ht="13.2">
      <c r="J471" s="28"/>
    </row>
    <row r="472" spans="10:10" ht="13.2">
      <c r="J472" s="28"/>
    </row>
    <row r="473" spans="10:10" ht="13.2">
      <c r="J473" s="28"/>
    </row>
    <row r="474" spans="10:10" ht="13.2">
      <c r="J474" s="28"/>
    </row>
    <row r="475" spans="10:10" ht="13.2">
      <c r="J475" s="28"/>
    </row>
    <row r="476" spans="10:10" ht="13.2">
      <c r="J476" s="28"/>
    </row>
    <row r="477" spans="10:10" ht="13.2">
      <c r="J477" s="28"/>
    </row>
    <row r="478" spans="10:10" ht="13.2">
      <c r="J478" s="28"/>
    </row>
    <row r="479" spans="10:10" ht="13.2">
      <c r="J479" s="28"/>
    </row>
    <row r="480" spans="10:10" ht="13.2">
      <c r="J480" s="28"/>
    </row>
    <row r="481" spans="10:10" ht="13.2">
      <c r="J481" s="28"/>
    </row>
    <row r="482" spans="10:10" ht="13.2">
      <c r="J482" s="28"/>
    </row>
    <row r="483" spans="10:10" ht="13.2">
      <c r="J483" s="28"/>
    </row>
    <row r="484" spans="10:10" ht="13.2">
      <c r="J484" s="28"/>
    </row>
    <row r="485" spans="10:10" ht="13.2">
      <c r="J485" s="28"/>
    </row>
    <row r="486" spans="10:10" ht="13.2">
      <c r="J486" s="28"/>
    </row>
    <row r="487" spans="10:10" ht="13.2">
      <c r="J487" s="28"/>
    </row>
    <row r="488" spans="10:10" ht="13.2">
      <c r="J488" s="28"/>
    </row>
    <row r="489" spans="10:10" ht="13.2">
      <c r="J489" s="28"/>
    </row>
    <row r="490" spans="10:10" ht="13.2">
      <c r="J490" s="28"/>
    </row>
    <row r="491" spans="10:10" ht="13.2">
      <c r="J491" s="28"/>
    </row>
    <row r="492" spans="10:10" ht="13.2">
      <c r="J492" s="28"/>
    </row>
    <row r="493" spans="10:10" ht="13.2">
      <c r="J493" s="28"/>
    </row>
    <row r="494" spans="10:10" ht="13.2">
      <c r="J494" s="28"/>
    </row>
    <row r="495" spans="10:10" ht="13.2">
      <c r="J495" s="28"/>
    </row>
    <row r="496" spans="10:10" ht="13.2">
      <c r="J496" s="28"/>
    </row>
    <row r="497" spans="10:10" ht="13.2">
      <c r="J497" s="28"/>
    </row>
    <row r="498" spans="10:10" ht="13.2">
      <c r="J498" s="28"/>
    </row>
    <row r="499" spans="10:10" ht="13.2">
      <c r="J499" s="28"/>
    </row>
    <row r="500" spans="10:10" ht="13.2">
      <c r="J500" s="28"/>
    </row>
    <row r="501" spans="10:10" ht="13.2">
      <c r="J501" s="28"/>
    </row>
    <row r="502" spans="10:10" ht="13.2">
      <c r="J502" s="28"/>
    </row>
    <row r="503" spans="10:10" ht="13.2">
      <c r="J503" s="28"/>
    </row>
    <row r="504" spans="10:10" ht="13.2">
      <c r="J504" s="28"/>
    </row>
    <row r="505" spans="10:10" ht="13.2">
      <c r="J505" s="28"/>
    </row>
    <row r="506" spans="10:10" ht="13.2">
      <c r="J506" s="28"/>
    </row>
    <row r="507" spans="10:10" ht="13.2">
      <c r="J507" s="28"/>
    </row>
    <row r="508" spans="10:10" ht="13.2">
      <c r="J508" s="28"/>
    </row>
    <row r="509" spans="10:10" ht="13.2">
      <c r="J509" s="28"/>
    </row>
    <row r="510" spans="10:10" ht="13.2">
      <c r="J510" s="28"/>
    </row>
    <row r="511" spans="10:10" ht="13.2">
      <c r="J511" s="28"/>
    </row>
    <row r="512" spans="10:10" ht="13.2">
      <c r="J512" s="28"/>
    </row>
    <row r="513" spans="10:10" ht="13.2">
      <c r="J513" s="28"/>
    </row>
    <row r="514" spans="10:10" ht="13.2">
      <c r="J514" s="28"/>
    </row>
    <row r="515" spans="10:10" ht="13.2">
      <c r="J515" s="28"/>
    </row>
    <row r="516" spans="10:10" ht="13.2">
      <c r="J516" s="28"/>
    </row>
    <row r="517" spans="10:10" ht="13.2">
      <c r="J517" s="28"/>
    </row>
    <row r="518" spans="10:10" ht="13.2">
      <c r="J518" s="28"/>
    </row>
    <row r="519" spans="10:10" ht="13.2">
      <c r="J519" s="28"/>
    </row>
    <row r="520" spans="10:10" ht="13.2">
      <c r="J520" s="28"/>
    </row>
    <row r="521" spans="10:10" ht="13.2">
      <c r="J521" s="28"/>
    </row>
    <row r="522" spans="10:10" ht="13.2">
      <c r="J522" s="28"/>
    </row>
    <row r="523" spans="10:10" ht="13.2">
      <c r="J523" s="28"/>
    </row>
    <row r="524" spans="10:10" ht="13.2">
      <c r="J524" s="28"/>
    </row>
    <row r="525" spans="10:10" ht="13.2">
      <c r="J525" s="28"/>
    </row>
    <row r="526" spans="10:10" ht="13.2">
      <c r="J526" s="28"/>
    </row>
    <row r="527" spans="10:10" ht="13.2">
      <c r="J527" s="28"/>
    </row>
    <row r="528" spans="10:10" ht="13.2">
      <c r="J528" s="28"/>
    </row>
    <row r="529" spans="10:10" ht="13.2">
      <c r="J529" s="28"/>
    </row>
    <row r="530" spans="10:10" ht="13.2">
      <c r="J530" s="28"/>
    </row>
    <row r="531" spans="10:10" ht="13.2">
      <c r="J531" s="28"/>
    </row>
    <row r="532" spans="10:10" ht="13.2">
      <c r="J532" s="28"/>
    </row>
    <row r="533" spans="10:10" ht="13.2">
      <c r="J533" s="28"/>
    </row>
    <row r="534" spans="10:10" ht="13.2">
      <c r="J534" s="28"/>
    </row>
    <row r="535" spans="10:10" ht="13.2">
      <c r="J535" s="28"/>
    </row>
    <row r="536" spans="10:10" ht="13.2">
      <c r="J536" s="28"/>
    </row>
    <row r="537" spans="10:10" ht="13.2">
      <c r="J537" s="28"/>
    </row>
    <row r="538" spans="10:10" ht="13.2">
      <c r="J538" s="28"/>
    </row>
    <row r="539" spans="10:10" ht="13.2">
      <c r="J539" s="28"/>
    </row>
    <row r="540" spans="10:10" ht="13.2">
      <c r="J540" s="28"/>
    </row>
    <row r="541" spans="10:10" ht="13.2">
      <c r="J541" s="28"/>
    </row>
    <row r="542" spans="10:10" ht="13.2">
      <c r="J542" s="28"/>
    </row>
    <row r="543" spans="10:10" ht="13.2">
      <c r="J543" s="28"/>
    </row>
    <row r="544" spans="10:10" ht="13.2">
      <c r="J544" s="28"/>
    </row>
    <row r="545" spans="10:10" ht="13.2">
      <c r="J545" s="28"/>
    </row>
    <row r="546" spans="10:10" ht="13.2">
      <c r="J546" s="28"/>
    </row>
    <row r="547" spans="10:10" ht="13.2">
      <c r="J547" s="28"/>
    </row>
    <row r="548" spans="10:10" ht="13.2">
      <c r="J548" s="28"/>
    </row>
    <row r="549" spans="10:10" ht="13.2">
      <c r="J549" s="28"/>
    </row>
    <row r="550" spans="10:10" ht="13.2">
      <c r="J550" s="28"/>
    </row>
    <row r="551" spans="10:10" ht="13.2">
      <c r="J551" s="28"/>
    </row>
    <row r="552" spans="10:10" ht="13.2">
      <c r="J552" s="28"/>
    </row>
    <row r="553" spans="10:10" ht="13.2">
      <c r="J553" s="28"/>
    </row>
    <row r="554" spans="10:10" ht="13.2">
      <c r="J554" s="28"/>
    </row>
    <row r="555" spans="10:10" ht="13.2">
      <c r="J555" s="28"/>
    </row>
    <row r="556" spans="10:10" ht="13.2">
      <c r="J556" s="28"/>
    </row>
    <row r="557" spans="10:10" ht="13.2">
      <c r="J557" s="28"/>
    </row>
    <row r="558" spans="10:10" ht="13.2">
      <c r="J558" s="28"/>
    </row>
    <row r="559" spans="10:10" ht="13.2">
      <c r="J559" s="28"/>
    </row>
    <row r="560" spans="10:10" ht="13.2">
      <c r="J560" s="28"/>
    </row>
    <row r="561" spans="10:10" ht="13.2">
      <c r="J561" s="28"/>
    </row>
    <row r="562" spans="10:10" ht="13.2">
      <c r="J562" s="28"/>
    </row>
    <row r="563" spans="10:10" ht="13.2">
      <c r="J563" s="28"/>
    </row>
    <row r="564" spans="10:10" ht="13.2">
      <c r="J564" s="28"/>
    </row>
    <row r="565" spans="10:10" ht="13.2">
      <c r="J565" s="28"/>
    </row>
    <row r="566" spans="10:10" ht="13.2">
      <c r="J566" s="28"/>
    </row>
    <row r="567" spans="10:10" ht="13.2">
      <c r="J567" s="28"/>
    </row>
    <row r="568" spans="10:10" ht="13.2">
      <c r="J568" s="28"/>
    </row>
    <row r="569" spans="10:10" ht="13.2">
      <c r="J569" s="28"/>
    </row>
    <row r="570" spans="10:10" ht="13.2">
      <c r="J570" s="28"/>
    </row>
    <row r="571" spans="10:10" ht="13.2">
      <c r="J571" s="28"/>
    </row>
    <row r="572" spans="10:10" ht="13.2">
      <c r="J572" s="28"/>
    </row>
    <row r="573" spans="10:10" ht="13.2">
      <c r="J573" s="28"/>
    </row>
    <row r="574" spans="10:10" ht="13.2">
      <c r="J574" s="28"/>
    </row>
    <row r="575" spans="10:10" ht="13.2">
      <c r="J575" s="28"/>
    </row>
    <row r="576" spans="10:10" ht="13.2">
      <c r="J576" s="28"/>
    </row>
    <row r="577" spans="10:10" ht="13.2">
      <c r="J577" s="28"/>
    </row>
    <row r="578" spans="10:10" ht="13.2">
      <c r="J578" s="28"/>
    </row>
    <row r="579" spans="10:10" ht="13.2">
      <c r="J579" s="28"/>
    </row>
    <row r="580" spans="10:10" ht="13.2">
      <c r="J580" s="28"/>
    </row>
    <row r="581" spans="10:10" ht="13.2">
      <c r="J581" s="28"/>
    </row>
    <row r="582" spans="10:10" ht="13.2">
      <c r="J582" s="28"/>
    </row>
    <row r="583" spans="10:10" ht="13.2">
      <c r="J583" s="28"/>
    </row>
    <row r="584" spans="10:10" ht="13.2">
      <c r="J584" s="28"/>
    </row>
    <row r="585" spans="10:10" ht="13.2">
      <c r="J585" s="28"/>
    </row>
    <row r="586" spans="10:10" ht="13.2">
      <c r="J586" s="28"/>
    </row>
    <row r="587" spans="10:10" ht="13.2">
      <c r="J587" s="28"/>
    </row>
    <row r="588" spans="10:10" ht="13.2">
      <c r="J588" s="28"/>
    </row>
    <row r="589" spans="10:10" ht="13.2">
      <c r="J589" s="28"/>
    </row>
    <row r="590" spans="10:10" ht="13.2">
      <c r="J590" s="28"/>
    </row>
    <row r="591" spans="10:10" ht="13.2">
      <c r="J591" s="28"/>
    </row>
    <row r="592" spans="10:10" ht="13.2">
      <c r="J592" s="28"/>
    </row>
    <row r="593" spans="10:10" ht="13.2">
      <c r="J593" s="28"/>
    </row>
    <row r="594" spans="10:10" ht="13.2">
      <c r="J594" s="28"/>
    </row>
    <row r="595" spans="10:10" ht="13.2">
      <c r="J595" s="28"/>
    </row>
    <row r="596" spans="10:10" ht="13.2">
      <c r="J596" s="28"/>
    </row>
    <row r="597" spans="10:10" ht="13.2">
      <c r="J597" s="28"/>
    </row>
    <row r="598" spans="10:10" ht="13.2">
      <c r="J598" s="28"/>
    </row>
    <row r="599" spans="10:10" ht="13.2">
      <c r="J599" s="28"/>
    </row>
    <row r="600" spans="10:10" ht="13.2">
      <c r="J600" s="28"/>
    </row>
    <row r="601" spans="10:10" ht="13.2">
      <c r="J601" s="28"/>
    </row>
    <row r="602" spans="10:10" ht="13.2">
      <c r="J602" s="28"/>
    </row>
    <row r="603" spans="10:10" ht="13.2">
      <c r="J603" s="28"/>
    </row>
    <row r="604" spans="10:10" ht="13.2">
      <c r="J604" s="28"/>
    </row>
    <row r="605" spans="10:10" ht="13.2">
      <c r="J605" s="28"/>
    </row>
    <row r="606" spans="10:10" ht="13.2">
      <c r="J606" s="28"/>
    </row>
    <row r="607" spans="10:10" ht="13.2">
      <c r="J607" s="28"/>
    </row>
    <row r="608" spans="10:10" ht="13.2">
      <c r="J608" s="28"/>
    </row>
    <row r="609" spans="10:10" ht="13.2">
      <c r="J609" s="28"/>
    </row>
    <row r="610" spans="10:10" ht="13.2">
      <c r="J610" s="28"/>
    </row>
    <row r="611" spans="10:10" ht="13.2">
      <c r="J611" s="28"/>
    </row>
    <row r="612" spans="10:10" ht="13.2">
      <c r="J612" s="28"/>
    </row>
    <row r="613" spans="10:10" ht="13.2">
      <c r="J613" s="28"/>
    </row>
    <row r="614" spans="10:10" ht="13.2">
      <c r="J614" s="28"/>
    </row>
    <row r="615" spans="10:10" ht="13.2">
      <c r="J615" s="28"/>
    </row>
    <row r="616" spans="10:10" ht="13.2">
      <c r="J616" s="28"/>
    </row>
    <row r="617" spans="10:10" ht="13.2">
      <c r="J617" s="28"/>
    </row>
    <row r="618" spans="10:10" ht="13.2">
      <c r="J618" s="28"/>
    </row>
    <row r="619" spans="10:10" ht="13.2">
      <c r="J619" s="28"/>
    </row>
    <row r="620" spans="10:10" ht="13.2">
      <c r="J620" s="28"/>
    </row>
    <row r="621" spans="10:10" ht="13.2">
      <c r="J621" s="28"/>
    </row>
    <row r="622" spans="10:10" ht="13.2">
      <c r="J622" s="28"/>
    </row>
    <row r="623" spans="10:10" ht="13.2">
      <c r="J623" s="28"/>
    </row>
    <row r="624" spans="10:10" ht="13.2">
      <c r="J624" s="28"/>
    </row>
    <row r="625" spans="10:10" ht="13.2">
      <c r="J625" s="28"/>
    </row>
    <row r="626" spans="10:10" ht="13.2">
      <c r="J626" s="28"/>
    </row>
    <row r="627" spans="10:10" ht="13.2">
      <c r="J627" s="28"/>
    </row>
    <row r="628" spans="10:10" ht="13.2">
      <c r="J628" s="28"/>
    </row>
    <row r="629" spans="10:10" ht="13.2">
      <c r="J629" s="28"/>
    </row>
    <row r="630" spans="10:10" ht="13.2">
      <c r="J630" s="28"/>
    </row>
    <row r="631" spans="10:10" ht="13.2">
      <c r="J631" s="28"/>
    </row>
    <row r="632" spans="10:10" ht="13.2">
      <c r="J632" s="28"/>
    </row>
    <row r="633" spans="10:10" ht="13.2">
      <c r="J633" s="28"/>
    </row>
    <row r="634" spans="10:10" ht="13.2">
      <c r="J634" s="28"/>
    </row>
    <row r="635" spans="10:10" ht="13.2">
      <c r="J635" s="28"/>
    </row>
    <row r="636" spans="10:10" ht="13.2">
      <c r="J636" s="28"/>
    </row>
    <row r="637" spans="10:10" ht="13.2">
      <c r="J637" s="28"/>
    </row>
    <row r="638" spans="10:10" ht="13.2">
      <c r="J638" s="28"/>
    </row>
    <row r="639" spans="10:10" ht="13.2">
      <c r="J639" s="28"/>
    </row>
    <row r="640" spans="10:10" ht="13.2">
      <c r="J640" s="28"/>
    </row>
    <row r="641" spans="10:10" ht="13.2">
      <c r="J641" s="28"/>
    </row>
    <row r="642" spans="10:10" ht="13.2">
      <c r="J642" s="28"/>
    </row>
    <row r="643" spans="10:10" ht="13.2">
      <c r="J643" s="28"/>
    </row>
    <row r="644" spans="10:10" ht="13.2">
      <c r="J644" s="28"/>
    </row>
    <row r="645" spans="10:10" ht="13.2">
      <c r="J645" s="28"/>
    </row>
    <row r="646" spans="10:10" ht="13.2">
      <c r="J646" s="28"/>
    </row>
    <row r="647" spans="10:10" ht="13.2">
      <c r="J647" s="28"/>
    </row>
    <row r="648" spans="10:10" ht="13.2">
      <c r="J648" s="28"/>
    </row>
    <row r="649" spans="10:10" ht="13.2">
      <c r="J649" s="28"/>
    </row>
    <row r="650" spans="10:10" ht="13.2">
      <c r="J650" s="28"/>
    </row>
    <row r="651" spans="10:10" ht="13.2">
      <c r="J651" s="28"/>
    </row>
    <row r="652" spans="10:10" ht="13.2">
      <c r="J652" s="28"/>
    </row>
    <row r="653" spans="10:10" ht="13.2">
      <c r="J653" s="28"/>
    </row>
    <row r="654" spans="10:10" ht="13.2">
      <c r="J654" s="28"/>
    </row>
    <row r="655" spans="10:10" ht="13.2">
      <c r="J655" s="28"/>
    </row>
    <row r="656" spans="10:10" ht="13.2">
      <c r="J656" s="28"/>
    </row>
    <row r="657" spans="10:10" ht="13.2">
      <c r="J657" s="28"/>
    </row>
    <row r="658" spans="10:10" ht="13.2">
      <c r="J658" s="28"/>
    </row>
    <row r="659" spans="10:10" ht="13.2">
      <c r="J659" s="28"/>
    </row>
    <row r="660" spans="10:10" ht="13.2">
      <c r="J660" s="28"/>
    </row>
    <row r="661" spans="10:10" ht="13.2">
      <c r="J661" s="28"/>
    </row>
    <row r="662" spans="10:10" ht="13.2">
      <c r="J662" s="28"/>
    </row>
    <row r="663" spans="10:10" ht="13.2">
      <c r="J663" s="28"/>
    </row>
    <row r="664" spans="10:10" ht="13.2">
      <c r="J664" s="28"/>
    </row>
    <row r="665" spans="10:10" ht="13.2">
      <c r="J665" s="28"/>
    </row>
    <row r="666" spans="10:10" ht="13.2">
      <c r="J666" s="28"/>
    </row>
    <row r="667" spans="10:10" ht="13.2">
      <c r="J667" s="28"/>
    </row>
    <row r="668" spans="10:10" ht="13.2">
      <c r="J668" s="28"/>
    </row>
    <row r="669" spans="10:10" ht="13.2">
      <c r="J669" s="28"/>
    </row>
    <row r="670" spans="10:10" ht="13.2">
      <c r="J670" s="28"/>
    </row>
    <row r="671" spans="10:10" ht="13.2">
      <c r="J671" s="28"/>
    </row>
    <row r="672" spans="10:10" ht="13.2">
      <c r="J672" s="28"/>
    </row>
    <row r="673" spans="10:10" ht="13.2">
      <c r="J673" s="28"/>
    </row>
    <row r="674" spans="10:10" ht="13.2">
      <c r="J674" s="28"/>
    </row>
    <row r="675" spans="10:10" ht="13.2">
      <c r="J675" s="28"/>
    </row>
    <row r="676" spans="10:10" ht="13.2">
      <c r="J676" s="28"/>
    </row>
    <row r="677" spans="10:10" ht="13.2">
      <c r="J677" s="28"/>
    </row>
    <row r="678" spans="10:10" ht="13.2">
      <c r="J678" s="28"/>
    </row>
    <row r="679" spans="10:10" ht="13.2">
      <c r="J679" s="28"/>
    </row>
    <row r="680" spans="10:10" ht="13.2">
      <c r="J680" s="28"/>
    </row>
    <row r="681" spans="10:10" ht="13.2">
      <c r="J681" s="28"/>
    </row>
    <row r="682" spans="10:10" ht="13.2">
      <c r="J682" s="28"/>
    </row>
    <row r="683" spans="10:10" ht="13.2">
      <c r="J683" s="28"/>
    </row>
    <row r="684" spans="10:10" ht="13.2">
      <c r="J684" s="28"/>
    </row>
    <row r="685" spans="10:10" ht="13.2">
      <c r="J685" s="28"/>
    </row>
    <row r="686" spans="10:10" ht="13.2">
      <c r="J686" s="28"/>
    </row>
    <row r="687" spans="10:10" ht="13.2">
      <c r="J687" s="28"/>
    </row>
    <row r="688" spans="10:10" ht="13.2">
      <c r="J688" s="28"/>
    </row>
    <row r="689" spans="10:10" ht="13.2">
      <c r="J689" s="28"/>
    </row>
    <row r="690" spans="10:10" ht="13.2">
      <c r="J690" s="28"/>
    </row>
    <row r="691" spans="10:10" ht="13.2">
      <c r="J691" s="28"/>
    </row>
    <row r="692" spans="10:10" ht="13.2">
      <c r="J692" s="28"/>
    </row>
    <row r="693" spans="10:10" ht="13.2">
      <c r="J693" s="28"/>
    </row>
    <row r="694" spans="10:10" ht="13.2">
      <c r="J694" s="28"/>
    </row>
    <row r="695" spans="10:10" ht="13.2">
      <c r="J695" s="28"/>
    </row>
    <row r="696" spans="10:10" ht="13.2">
      <c r="J696" s="28"/>
    </row>
    <row r="697" spans="10:10" ht="13.2">
      <c r="J697" s="28"/>
    </row>
    <row r="698" spans="10:10" ht="13.2">
      <c r="J698" s="28"/>
    </row>
    <row r="699" spans="10:10" ht="13.2">
      <c r="J699" s="28"/>
    </row>
    <row r="700" spans="10:10" ht="13.2">
      <c r="J700" s="28"/>
    </row>
    <row r="701" spans="10:10" ht="13.2">
      <c r="J701" s="28"/>
    </row>
    <row r="702" spans="10:10" ht="13.2">
      <c r="J702" s="28"/>
    </row>
    <row r="703" spans="10:10" ht="13.2">
      <c r="J703" s="28"/>
    </row>
    <row r="704" spans="10:10" ht="13.2">
      <c r="J704" s="28"/>
    </row>
    <row r="705" spans="10:10" ht="13.2">
      <c r="J705" s="28"/>
    </row>
    <row r="706" spans="10:10" ht="13.2">
      <c r="J706" s="28"/>
    </row>
    <row r="707" spans="10:10" ht="13.2">
      <c r="J707" s="28"/>
    </row>
    <row r="708" spans="10:10" ht="13.2">
      <c r="J708" s="28"/>
    </row>
    <row r="709" spans="10:10" ht="13.2">
      <c r="J709" s="28"/>
    </row>
    <row r="710" spans="10:10" ht="13.2">
      <c r="J710" s="28"/>
    </row>
    <row r="711" spans="10:10" ht="13.2">
      <c r="J711" s="28"/>
    </row>
    <row r="712" spans="10:10" ht="13.2">
      <c r="J712" s="28"/>
    </row>
    <row r="713" spans="10:10" ht="13.2">
      <c r="J713" s="28"/>
    </row>
    <row r="714" spans="10:10" ht="13.2">
      <c r="J714" s="28"/>
    </row>
    <row r="715" spans="10:10" ht="13.2">
      <c r="J715" s="28"/>
    </row>
    <row r="716" spans="10:10" ht="13.2">
      <c r="J716" s="28"/>
    </row>
    <row r="717" spans="10:10" ht="13.2">
      <c r="J717" s="28"/>
    </row>
    <row r="718" spans="10:10" ht="13.2">
      <c r="J718" s="28"/>
    </row>
    <row r="719" spans="10:10" ht="13.2">
      <c r="J719" s="28"/>
    </row>
    <row r="720" spans="10:10" ht="13.2">
      <c r="J720" s="28"/>
    </row>
    <row r="721" spans="10:10" ht="13.2">
      <c r="J721" s="28"/>
    </row>
    <row r="722" spans="10:10" ht="13.2">
      <c r="J722" s="28"/>
    </row>
    <row r="723" spans="10:10" ht="13.2">
      <c r="J723" s="28"/>
    </row>
    <row r="724" spans="10:10" ht="13.2">
      <c r="J724" s="28"/>
    </row>
    <row r="725" spans="10:10" ht="13.2">
      <c r="J725" s="28"/>
    </row>
    <row r="726" spans="10:10" ht="13.2">
      <c r="J726" s="28"/>
    </row>
    <row r="727" spans="10:10" ht="13.2">
      <c r="J727" s="28"/>
    </row>
    <row r="728" spans="10:10" ht="13.2">
      <c r="J728" s="28"/>
    </row>
    <row r="729" spans="10:10" ht="13.2">
      <c r="J729" s="28"/>
    </row>
    <row r="730" spans="10:10" ht="13.2">
      <c r="J730" s="28"/>
    </row>
    <row r="731" spans="10:10" ht="13.2">
      <c r="J731" s="28"/>
    </row>
    <row r="732" spans="10:10" ht="13.2">
      <c r="J732" s="28"/>
    </row>
    <row r="733" spans="10:10" ht="13.2">
      <c r="J733" s="28"/>
    </row>
    <row r="734" spans="10:10" ht="13.2">
      <c r="J734" s="28"/>
    </row>
    <row r="735" spans="10:10" ht="13.2">
      <c r="J735" s="28"/>
    </row>
    <row r="736" spans="10:10" ht="13.2">
      <c r="J736" s="28"/>
    </row>
    <row r="737" spans="10:10" ht="13.2">
      <c r="J737" s="28"/>
    </row>
    <row r="738" spans="10:10" ht="13.2">
      <c r="J738" s="28"/>
    </row>
    <row r="739" spans="10:10" ht="13.2">
      <c r="J739" s="28"/>
    </row>
    <row r="740" spans="10:10" ht="13.2">
      <c r="J740" s="28"/>
    </row>
    <row r="741" spans="10:10" ht="13.2">
      <c r="J741" s="28"/>
    </row>
    <row r="742" spans="10:10" ht="13.2">
      <c r="J742" s="28"/>
    </row>
    <row r="743" spans="10:10" ht="13.2">
      <c r="J743" s="28"/>
    </row>
    <row r="744" spans="10:10" ht="13.2">
      <c r="J744" s="28"/>
    </row>
    <row r="745" spans="10:10" ht="13.2">
      <c r="J745" s="28"/>
    </row>
    <row r="746" spans="10:10" ht="13.2">
      <c r="J746" s="28"/>
    </row>
    <row r="747" spans="10:10" ht="13.2">
      <c r="J747" s="28"/>
    </row>
    <row r="748" spans="10:10" ht="13.2">
      <c r="J748" s="28"/>
    </row>
    <row r="749" spans="10:10" ht="13.2">
      <c r="J749" s="28"/>
    </row>
    <row r="750" spans="10:10" ht="13.2">
      <c r="J750" s="28"/>
    </row>
    <row r="751" spans="10:10" ht="13.2">
      <c r="J751" s="28"/>
    </row>
    <row r="752" spans="10:10" ht="13.2">
      <c r="J752" s="28"/>
    </row>
    <row r="753" spans="10:10" ht="13.2">
      <c r="J753" s="28"/>
    </row>
    <row r="754" spans="10:10" ht="13.2">
      <c r="J754" s="28"/>
    </row>
    <row r="755" spans="10:10" ht="13.2">
      <c r="J755" s="28"/>
    </row>
    <row r="756" spans="10:10" ht="13.2">
      <c r="J756" s="28"/>
    </row>
    <row r="757" spans="10:10" ht="13.2">
      <c r="J757" s="28"/>
    </row>
    <row r="758" spans="10:10" ht="13.2">
      <c r="J758" s="28"/>
    </row>
    <row r="759" spans="10:10" ht="13.2">
      <c r="J759" s="28"/>
    </row>
    <row r="760" spans="10:10" ht="13.2">
      <c r="J760" s="28"/>
    </row>
    <row r="761" spans="10:10" ht="13.2">
      <c r="J761" s="28"/>
    </row>
    <row r="762" spans="10:10" ht="13.2">
      <c r="J762" s="28"/>
    </row>
    <row r="763" spans="10:10" ht="13.2">
      <c r="J763" s="28"/>
    </row>
    <row r="764" spans="10:10" ht="13.2">
      <c r="J764" s="28"/>
    </row>
    <row r="765" spans="10:10" ht="13.2">
      <c r="J765" s="28"/>
    </row>
    <row r="766" spans="10:10" ht="13.2">
      <c r="J766" s="28"/>
    </row>
    <row r="767" spans="10:10" ht="13.2">
      <c r="J767" s="28"/>
    </row>
    <row r="768" spans="10:10" ht="13.2">
      <c r="J768" s="28"/>
    </row>
    <row r="769" spans="10:10" ht="13.2">
      <c r="J769" s="28"/>
    </row>
    <row r="770" spans="10:10" ht="13.2">
      <c r="J770" s="28"/>
    </row>
    <row r="771" spans="10:10" ht="13.2">
      <c r="J771" s="28"/>
    </row>
    <row r="772" spans="10:10" ht="13.2">
      <c r="J772" s="28"/>
    </row>
    <row r="773" spans="10:10" ht="13.2">
      <c r="J773" s="28"/>
    </row>
    <row r="774" spans="10:10" ht="13.2">
      <c r="J774" s="28"/>
    </row>
    <row r="775" spans="10:10" ht="13.2">
      <c r="J775" s="28"/>
    </row>
    <row r="776" spans="10:10" ht="13.2">
      <c r="J776" s="28"/>
    </row>
    <row r="777" spans="10:10" ht="13.2">
      <c r="J777" s="28"/>
    </row>
    <row r="778" spans="10:10" ht="13.2">
      <c r="J778" s="28"/>
    </row>
    <row r="779" spans="10:10" ht="13.2">
      <c r="J779" s="28"/>
    </row>
    <row r="780" spans="10:10" ht="13.2">
      <c r="J780" s="28"/>
    </row>
    <row r="781" spans="10:10" ht="13.2">
      <c r="J781" s="28"/>
    </row>
    <row r="782" spans="10:10" ht="13.2">
      <c r="J782" s="28"/>
    </row>
    <row r="783" spans="10:10" ht="13.2">
      <c r="J783" s="28"/>
    </row>
    <row r="784" spans="10:10" ht="13.2">
      <c r="J784" s="28"/>
    </row>
    <row r="785" spans="10:10" ht="13.2">
      <c r="J785" s="28"/>
    </row>
    <row r="786" spans="10:10" ht="13.2">
      <c r="J786" s="28"/>
    </row>
    <row r="787" spans="10:10" ht="13.2">
      <c r="J787" s="28"/>
    </row>
    <row r="788" spans="10:10" ht="13.2">
      <c r="J788" s="28"/>
    </row>
    <row r="789" spans="10:10" ht="13.2">
      <c r="J789" s="28"/>
    </row>
    <row r="790" spans="10:10" ht="13.2">
      <c r="J790" s="28"/>
    </row>
    <row r="791" spans="10:10" ht="13.2">
      <c r="J791" s="28"/>
    </row>
    <row r="792" spans="10:10" ht="13.2">
      <c r="J792" s="28"/>
    </row>
    <row r="793" spans="10:10" ht="13.2">
      <c r="J793" s="28"/>
    </row>
    <row r="794" spans="10:10" ht="13.2">
      <c r="J794" s="28"/>
    </row>
    <row r="795" spans="10:10" ht="13.2">
      <c r="J795" s="28"/>
    </row>
    <row r="796" spans="10:10" ht="13.2">
      <c r="J796" s="28"/>
    </row>
    <row r="797" spans="10:10" ht="13.2">
      <c r="J797" s="28"/>
    </row>
    <row r="798" spans="10:10" ht="13.2">
      <c r="J798" s="28"/>
    </row>
    <row r="799" spans="10:10" ht="13.2">
      <c r="J799" s="28"/>
    </row>
    <row r="800" spans="10:10" ht="13.2">
      <c r="J800" s="28"/>
    </row>
    <row r="801" spans="10:10" ht="13.2">
      <c r="J801" s="28"/>
    </row>
    <row r="802" spans="10:10" ht="13.2">
      <c r="J802" s="28"/>
    </row>
    <row r="803" spans="10:10" ht="13.2">
      <c r="J803" s="28"/>
    </row>
    <row r="804" spans="10:10" ht="13.2">
      <c r="J804" s="28"/>
    </row>
    <row r="805" spans="10:10" ht="13.2">
      <c r="J805" s="28"/>
    </row>
    <row r="806" spans="10:10" ht="13.2">
      <c r="J806" s="28"/>
    </row>
    <row r="807" spans="10:10" ht="13.2">
      <c r="J807" s="28"/>
    </row>
    <row r="808" spans="10:10" ht="13.2">
      <c r="J808" s="28"/>
    </row>
    <row r="809" spans="10:10" ht="13.2">
      <c r="J809" s="28"/>
    </row>
    <row r="810" spans="10:10" ht="13.2">
      <c r="J810" s="28"/>
    </row>
    <row r="811" spans="10:10" ht="13.2">
      <c r="J811" s="28"/>
    </row>
    <row r="812" spans="10:10" ht="13.2">
      <c r="J812" s="28"/>
    </row>
    <row r="813" spans="10:10" ht="13.2">
      <c r="J813" s="28"/>
    </row>
    <row r="814" spans="10:10" ht="13.2">
      <c r="J814" s="28"/>
    </row>
    <row r="815" spans="10:10" ht="13.2">
      <c r="J815" s="28"/>
    </row>
    <row r="816" spans="10:10" ht="13.2">
      <c r="J816" s="28"/>
    </row>
    <row r="817" spans="10:10" ht="13.2">
      <c r="J817" s="28"/>
    </row>
    <row r="818" spans="10:10" ht="13.2">
      <c r="J818" s="28"/>
    </row>
    <row r="819" spans="10:10" ht="13.2">
      <c r="J819" s="28"/>
    </row>
    <row r="820" spans="10:10" ht="13.2">
      <c r="J820" s="28"/>
    </row>
    <row r="821" spans="10:10" ht="13.2">
      <c r="J821" s="28"/>
    </row>
    <row r="822" spans="10:10" ht="13.2">
      <c r="J822" s="28"/>
    </row>
    <row r="823" spans="10:10" ht="13.2">
      <c r="J823" s="28"/>
    </row>
    <row r="824" spans="10:10" ht="13.2">
      <c r="J824" s="28"/>
    </row>
    <row r="825" spans="10:10" ht="13.2">
      <c r="J825" s="28"/>
    </row>
    <row r="826" spans="10:10" ht="13.2">
      <c r="J826" s="28"/>
    </row>
    <row r="827" spans="10:10" ht="13.2">
      <c r="J827" s="28"/>
    </row>
    <row r="828" spans="10:10" ht="13.2">
      <c r="J828" s="28"/>
    </row>
    <row r="829" spans="10:10" ht="13.2">
      <c r="J829" s="28"/>
    </row>
    <row r="830" spans="10:10" ht="13.2">
      <c r="J830" s="28"/>
    </row>
    <row r="831" spans="10:10" ht="13.2">
      <c r="J831" s="28"/>
    </row>
    <row r="832" spans="10:10" ht="13.2">
      <c r="J832" s="28"/>
    </row>
    <row r="833" spans="10:10" ht="13.2">
      <c r="J833" s="28"/>
    </row>
    <row r="834" spans="10:10" ht="13.2">
      <c r="J834" s="28"/>
    </row>
    <row r="835" spans="10:10" ht="13.2">
      <c r="J835" s="28"/>
    </row>
    <row r="836" spans="10:10" ht="13.2">
      <c r="J836" s="28"/>
    </row>
    <row r="837" spans="10:10" ht="13.2">
      <c r="J837" s="28"/>
    </row>
    <row r="838" spans="10:10" ht="13.2">
      <c r="J838" s="28"/>
    </row>
    <row r="839" spans="10:10" ht="13.2">
      <c r="J839" s="28"/>
    </row>
    <row r="840" spans="10:10" ht="13.2">
      <c r="J840" s="28"/>
    </row>
    <row r="841" spans="10:10" ht="13.2">
      <c r="J841" s="28"/>
    </row>
    <row r="842" spans="10:10" ht="13.2">
      <c r="J842" s="28"/>
    </row>
    <row r="843" spans="10:10" ht="13.2">
      <c r="J843" s="28"/>
    </row>
    <row r="844" spans="10:10" ht="13.2">
      <c r="J844" s="28"/>
    </row>
    <row r="845" spans="10:10" ht="13.2">
      <c r="J845" s="28"/>
    </row>
    <row r="846" spans="10:10" ht="13.2">
      <c r="J846" s="28"/>
    </row>
    <row r="847" spans="10:10" ht="13.2">
      <c r="J847" s="28"/>
    </row>
    <row r="848" spans="10:10" ht="13.2">
      <c r="J848" s="28"/>
    </row>
    <row r="849" spans="10:10" ht="13.2">
      <c r="J849" s="28"/>
    </row>
    <row r="850" spans="10:10" ht="13.2">
      <c r="J850" s="28"/>
    </row>
    <row r="851" spans="10:10" ht="13.2">
      <c r="J851" s="28"/>
    </row>
    <row r="852" spans="10:10" ht="13.2">
      <c r="J852" s="28"/>
    </row>
    <row r="853" spans="10:10" ht="13.2">
      <c r="J853" s="28"/>
    </row>
    <row r="854" spans="10:10" ht="13.2">
      <c r="J854" s="28"/>
    </row>
    <row r="855" spans="10:10" ht="13.2">
      <c r="J855" s="28"/>
    </row>
    <row r="856" spans="10:10" ht="13.2">
      <c r="J856" s="28"/>
    </row>
    <row r="857" spans="10:10" ht="13.2">
      <c r="J857" s="28"/>
    </row>
    <row r="858" spans="10:10" ht="13.2">
      <c r="J858" s="28"/>
    </row>
    <row r="859" spans="10:10" ht="13.2">
      <c r="J859" s="28"/>
    </row>
    <row r="860" spans="10:10" ht="13.2">
      <c r="J860" s="28"/>
    </row>
    <row r="861" spans="10:10" ht="13.2">
      <c r="J861" s="28"/>
    </row>
    <row r="862" spans="10:10" ht="13.2">
      <c r="J862" s="28"/>
    </row>
    <row r="863" spans="10:10" ht="13.2">
      <c r="J863" s="28"/>
    </row>
    <row r="864" spans="10:10" ht="13.2">
      <c r="J864" s="28"/>
    </row>
    <row r="865" spans="10:10" ht="13.2">
      <c r="J865" s="28"/>
    </row>
    <row r="866" spans="10:10" ht="13.2">
      <c r="J866" s="28"/>
    </row>
    <row r="867" spans="10:10" ht="13.2">
      <c r="J867" s="28"/>
    </row>
    <row r="868" spans="10:10" ht="13.2">
      <c r="J868" s="28"/>
    </row>
    <row r="869" spans="10:10" ht="13.2">
      <c r="J869" s="28"/>
    </row>
    <row r="870" spans="10:10" ht="13.2">
      <c r="J870" s="28"/>
    </row>
    <row r="871" spans="10:10" ht="13.2">
      <c r="J871" s="28"/>
    </row>
    <row r="872" spans="10:10" ht="13.2">
      <c r="J872" s="28"/>
    </row>
    <row r="873" spans="10:10" ht="13.2">
      <c r="J873" s="28"/>
    </row>
    <row r="874" spans="10:10" ht="13.2">
      <c r="J874" s="28"/>
    </row>
    <row r="875" spans="10:10" ht="13.2">
      <c r="J875" s="28"/>
    </row>
    <row r="876" spans="10:10" ht="13.2">
      <c r="J876" s="28"/>
    </row>
    <row r="877" spans="10:10" ht="13.2">
      <c r="J877" s="28"/>
    </row>
    <row r="878" spans="10:10" ht="13.2">
      <c r="J878" s="28"/>
    </row>
    <row r="879" spans="10:10" ht="13.2">
      <c r="J879" s="28"/>
    </row>
    <row r="880" spans="10:10" ht="13.2">
      <c r="J880" s="28"/>
    </row>
    <row r="881" spans="10:10" ht="13.2">
      <c r="J881" s="28"/>
    </row>
    <row r="882" spans="10:10" ht="13.2">
      <c r="J882" s="28"/>
    </row>
    <row r="883" spans="10:10" ht="13.2">
      <c r="J883" s="28"/>
    </row>
    <row r="884" spans="10:10" ht="13.2">
      <c r="J884" s="28"/>
    </row>
    <row r="885" spans="10:10" ht="13.2">
      <c r="J885" s="28"/>
    </row>
    <row r="886" spans="10:10" ht="13.2">
      <c r="J886" s="28"/>
    </row>
    <row r="887" spans="10:10" ht="13.2">
      <c r="J887" s="28"/>
    </row>
    <row r="888" spans="10:10" ht="13.2">
      <c r="J888" s="28"/>
    </row>
    <row r="889" spans="10:10" ht="13.2">
      <c r="J889" s="28"/>
    </row>
    <row r="890" spans="10:10" ht="13.2">
      <c r="J890" s="28"/>
    </row>
    <row r="891" spans="10:10" ht="13.2">
      <c r="J891" s="28"/>
    </row>
    <row r="892" spans="10:10" ht="13.2">
      <c r="J892" s="28"/>
    </row>
    <row r="893" spans="10:10" ht="13.2">
      <c r="J893" s="28"/>
    </row>
    <row r="894" spans="10:10" ht="13.2">
      <c r="J894" s="28"/>
    </row>
    <row r="895" spans="10:10" ht="13.2">
      <c r="J895" s="28"/>
    </row>
    <row r="896" spans="10:10" ht="13.2">
      <c r="J896" s="28"/>
    </row>
    <row r="897" spans="10:10" ht="13.2">
      <c r="J897" s="28"/>
    </row>
    <row r="898" spans="10:10" ht="13.2">
      <c r="J898" s="28"/>
    </row>
    <row r="899" spans="10:10" ht="13.2">
      <c r="J899" s="28"/>
    </row>
    <row r="900" spans="10:10" ht="13.2">
      <c r="J900" s="28"/>
    </row>
    <row r="901" spans="10:10" ht="13.2">
      <c r="J901" s="28"/>
    </row>
    <row r="902" spans="10:10" ht="13.2">
      <c r="J902" s="28"/>
    </row>
    <row r="903" spans="10:10" ht="13.2">
      <c r="J903" s="28"/>
    </row>
    <row r="904" spans="10:10" ht="13.2">
      <c r="J904" s="28"/>
    </row>
    <row r="905" spans="10:10" ht="13.2">
      <c r="J905" s="28"/>
    </row>
    <row r="906" spans="10:10" ht="13.2">
      <c r="J906" s="28"/>
    </row>
    <row r="907" spans="10:10" ht="13.2">
      <c r="J907" s="28"/>
    </row>
    <row r="908" spans="10:10" ht="13.2">
      <c r="J908" s="28"/>
    </row>
    <row r="909" spans="10:10" ht="13.2">
      <c r="J909" s="28"/>
    </row>
    <row r="910" spans="10:10" ht="13.2">
      <c r="J910" s="28"/>
    </row>
    <row r="911" spans="10:10" ht="13.2">
      <c r="J911" s="28"/>
    </row>
    <row r="912" spans="10:10" ht="13.2">
      <c r="J912" s="28"/>
    </row>
    <row r="913" spans="10:10" ht="13.2">
      <c r="J913" s="28"/>
    </row>
    <row r="914" spans="10:10" ht="13.2">
      <c r="J914" s="28"/>
    </row>
    <row r="915" spans="10:10" ht="13.2">
      <c r="J915" s="28"/>
    </row>
    <row r="916" spans="10:10" ht="13.2">
      <c r="J916" s="28"/>
    </row>
    <row r="917" spans="10:10" ht="13.2">
      <c r="J917" s="28"/>
    </row>
    <row r="918" spans="10:10" ht="13.2">
      <c r="J918" s="28"/>
    </row>
    <row r="919" spans="10:10" ht="13.2">
      <c r="J919" s="28"/>
    </row>
    <row r="920" spans="10:10" ht="13.2">
      <c r="J920" s="28"/>
    </row>
    <row r="921" spans="10:10" ht="13.2">
      <c r="J921" s="28"/>
    </row>
    <row r="922" spans="10:10" ht="13.2">
      <c r="J922" s="28"/>
    </row>
    <row r="923" spans="10:10" ht="13.2">
      <c r="J923" s="28"/>
    </row>
    <row r="924" spans="10:10" ht="13.2">
      <c r="J924" s="28"/>
    </row>
    <row r="925" spans="10:10" ht="13.2">
      <c r="J925" s="28"/>
    </row>
    <row r="926" spans="10:10" ht="13.2">
      <c r="J926" s="28"/>
    </row>
    <row r="927" spans="10:10" ht="13.2">
      <c r="J927" s="28"/>
    </row>
    <row r="928" spans="10:10" ht="13.2">
      <c r="J928" s="28"/>
    </row>
    <row r="929" spans="10:10" ht="13.2">
      <c r="J929" s="28"/>
    </row>
    <row r="930" spans="10:10" ht="13.2">
      <c r="J930" s="28"/>
    </row>
    <row r="931" spans="10:10" ht="13.2">
      <c r="J931" s="28"/>
    </row>
    <row r="932" spans="10:10" ht="13.2">
      <c r="J932" s="28"/>
    </row>
    <row r="933" spans="10:10" ht="13.2">
      <c r="J933" s="28"/>
    </row>
    <row r="934" spans="10:10" ht="13.2">
      <c r="J934" s="28"/>
    </row>
    <row r="935" spans="10:10" ht="13.2">
      <c r="J935" s="28"/>
    </row>
    <row r="936" spans="10:10" ht="13.2">
      <c r="J936" s="28"/>
    </row>
    <row r="937" spans="10:10" ht="13.2">
      <c r="J937" s="28"/>
    </row>
    <row r="938" spans="10:10" ht="13.2">
      <c r="J938" s="28"/>
    </row>
    <row r="939" spans="10:10" ht="13.2">
      <c r="J939" s="28"/>
    </row>
    <row r="940" spans="10:10" ht="13.2">
      <c r="J940" s="28"/>
    </row>
    <row r="941" spans="10:10" ht="13.2">
      <c r="J941" s="28"/>
    </row>
    <row r="942" spans="10:10" ht="13.2">
      <c r="J942" s="28"/>
    </row>
    <row r="943" spans="10:10" ht="13.2">
      <c r="J943" s="28"/>
    </row>
    <row r="944" spans="10:10" ht="13.2">
      <c r="J944" s="28"/>
    </row>
    <row r="945" spans="10:10" ht="13.2">
      <c r="J945" s="28"/>
    </row>
    <row r="946" spans="10:10" ht="13.2">
      <c r="J946" s="28"/>
    </row>
    <row r="947" spans="10:10" ht="13.2">
      <c r="J947" s="28"/>
    </row>
    <row r="948" spans="10:10" ht="13.2">
      <c r="J948" s="28"/>
    </row>
    <row r="949" spans="10:10" ht="13.2">
      <c r="J949" s="28"/>
    </row>
    <row r="950" spans="10:10" ht="13.2">
      <c r="J950" s="28"/>
    </row>
    <row r="951" spans="10:10" ht="13.2">
      <c r="J951" s="28"/>
    </row>
    <row r="952" spans="10:10" ht="13.2">
      <c r="J952" s="28"/>
    </row>
    <row r="953" spans="10:10" ht="13.2">
      <c r="J953" s="28"/>
    </row>
    <row r="954" spans="10:10" ht="13.2">
      <c r="J954" s="28"/>
    </row>
    <row r="955" spans="10:10" ht="13.2">
      <c r="J955" s="28"/>
    </row>
    <row r="956" spans="10:10" ht="13.2">
      <c r="J956" s="28"/>
    </row>
    <row r="957" spans="10:10" ht="13.2">
      <c r="J957" s="28"/>
    </row>
    <row r="958" spans="10:10" ht="13.2">
      <c r="J958" s="28"/>
    </row>
    <row r="959" spans="10:10" ht="13.2">
      <c r="J959" s="28"/>
    </row>
    <row r="960" spans="10:10" ht="13.2">
      <c r="J960" s="28"/>
    </row>
    <row r="961" spans="10:10" ht="13.2">
      <c r="J961" s="28"/>
    </row>
    <row r="962" spans="10:10" ht="13.2">
      <c r="J962" s="28"/>
    </row>
    <row r="963" spans="10:10" ht="13.2">
      <c r="J963" s="28"/>
    </row>
    <row r="964" spans="10:10" ht="13.2">
      <c r="J964" s="28"/>
    </row>
    <row r="965" spans="10:10" ht="13.2">
      <c r="J965" s="28"/>
    </row>
    <row r="966" spans="10:10" ht="13.2">
      <c r="J966" s="28"/>
    </row>
    <row r="967" spans="10:10" ht="13.2">
      <c r="J967" s="28"/>
    </row>
    <row r="968" spans="10:10" ht="13.2">
      <c r="J968" s="28"/>
    </row>
    <row r="969" spans="10:10" ht="13.2">
      <c r="J969" s="28"/>
    </row>
    <row r="970" spans="10:10" ht="13.2">
      <c r="J970" s="28"/>
    </row>
    <row r="971" spans="10:10" ht="13.2">
      <c r="J971" s="28"/>
    </row>
    <row r="972" spans="10:10" ht="13.2">
      <c r="J972" s="28"/>
    </row>
    <row r="973" spans="10:10" ht="13.2">
      <c r="J973" s="28"/>
    </row>
    <row r="974" spans="10:10" ht="13.2">
      <c r="J974" s="28"/>
    </row>
    <row r="975" spans="10:10" ht="13.2">
      <c r="J975" s="28"/>
    </row>
    <row r="976" spans="10:10" ht="13.2">
      <c r="J976" s="28"/>
    </row>
    <row r="977" spans="10:10" ht="13.2">
      <c r="J977" s="28"/>
    </row>
    <row r="978" spans="10:10" ht="13.2">
      <c r="J978" s="28"/>
    </row>
    <row r="979" spans="10:10" ht="13.2">
      <c r="J979" s="28"/>
    </row>
    <row r="980" spans="10:10" ht="13.2">
      <c r="J980" s="28"/>
    </row>
    <row r="981" spans="10:10" ht="13.2">
      <c r="J981" s="28"/>
    </row>
    <row r="982" spans="10:10" ht="13.2">
      <c r="J982" s="28"/>
    </row>
    <row r="983" spans="10:10" ht="13.2">
      <c r="J983" s="28"/>
    </row>
    <row r="984" spans="10:10" ht="13.2">
      <c r="J984" s="28"/>
    </row>
    <row r="985" spans="10:10" ht="13.2">
      <c r="J985" s="28"/>
    </row>
    <row r="986" spans="10:10" ht="13.2">
      <c r="J986" s="28"/>
    </row>
    <row r="987" spans="10:10" ht="13.2">
      <c r="J987" s="28"/>
    </row>
    <row r="988" spans="10:10" ht="13.2">
      <c r="J988" s="28"/>
    </row>
    <row r="989" spans="10:10" ht="13.2">
      <c r="J989" s="28"/>
    </row>
    <row r="990" spans="10:10" ht="13.2">
      <c r="J990" s="28"/>
    </row>
    <row r="991" spans="10:10" ht="13.2">
      <c r="J991" s="28"/>
    </row>
    <row r="992" spans="10:10" ht="13.2">
      <c r="J992" s="28"/>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9"/>
  <sheetViews>
    <sheetView workbookViewId="0">
      <selection activeCell="C8" sqref="C8"/>
    </sheetView>
  </sheetViews>
  <sheetFormatPr defaultColWidth="14.44140625" defaultRowHeight="15.75" customHeight="1"/>
  <cols>
    <col min="1" max="1" width="10.109375" customWidth="1"/>
    <col min="2" max="2" width="23.5546875" customWidth="1"/>
    <col min="3" max="3" width="16.33203125" customWidth="1"/>
    <col min="4" max="4" width="6.88671875" customWidth="1"/>
    <col min="5" max="5" width="113.88671875" customWidth="1"/>
    <col min="6" max="6" width="18.88671875" customWidth="1"/>
    <col min="7" max="7" width="115.109375" hidden="1" customWidth="1"/>
    <col min="8" max="8" width="0" hidden="1" customWidth="1"/>
  </cols>
  <sheetData>
    <row r="1" spans="1:27" ht="15.75" customHeight="1">
      <c r="A1" s="1" t="s">
        <v>1</v>
      </c>
      <c r="B1" s="1" t="s">
        <v>2</v>
      </c>
      <c r="C1" s="1" t="s">
        <v>3</v>
      </c>
      <c r="D1" s="1" t="s">
        <v>4</v>
      </c>
      <c r="E1" s="1" t="s">
        <v>8</v>
      </c>
      <c r="F1" s="1" t="s">
        <v>10</v>
      </c>
      <c r="G1" s="1" t="s">
        <v>12</v>
      </c>
      <c r="H1" s="1" t="s">
        <v>13</v>
      </c>
      <c r="I1" s="3"/>
      <c r="J1" s="3"/>
      <c r="K1" s="3"/>
      <c r="L1" s="3"/>
      <c r="M1" s="3"/>
      <c r="N1" s="3"/>
      <c r="O1" s="3"/>
      <c r="P1" s="3"/>
      <c r="Q1" s="3"/>
      <c r="R1" s="3"/>
      <c r="S1" s="3"/>
      <c r="T1" s="3"/>
      <c r="U1" s="3"/>
      <c r="V1" s="3"/>
      <c r="W1" s="3"/>
      <c r="X1" s="3"/>
      <c r="Y1" s="3"/>
      <c r="Z1" s="3"/>
      <c r="AA1" s="3"/>
    </row>
    <row r="2" spans="1:27" ht="15.75" customHeight="1">
      <c r="A2" s="5" t="s">
        <v>17</v>
      </c>
      <c r="B2" s="6">
        <v>43277</v>
      </c>
      <c r="C2" s="5" t="s">
        <v>19</v>
      </c>
      <c r="D2" s="5">
        <v>374</v>
      </c>
      <c r="E2" s="8" t="s">
        <v>20</v>
      </c>
      <c r="F2" s="9" t="s">
        <v>23</v>
      </c>
      <c r="G2" s="13" t="s">
        <v>32</v>
      </c>
      <c r="H2" s="5" t="s">
        <v>37</v>
      </c>
      <c r="I2" s="16"/>
      <c r="J2" s="16"/>
      <c r="K2" s="16"/>
      <c r="L2" s="16"/>
      <c r="M2" s="16"/>
      <c r="N2" s="16"/>
      <c r="O2" s="16"/>
      <c r="P2" s="16"/>
      <c r="Q2" s="16"/>
      <c r="R2" s="16"/>
      <c r="S2" s="16"/>
      <c r="T2" s="16"/>
      <c r="U2" s="16"/>
      <c r="V2" s="16"/>
      <c r="W2" s="16"/>
      <c r="X2" s="16"/>
      <c r="Y2" s="16"/>
      <c r="Z2" s="16"/>
      <c r="AA2" s="16"/>
    </row>
    <row r="3" spans="1:27" ht="15.75" customHeight="1">
      <c r="A3" s="5" t="s">
        <v>67</v>
      </c>
      <c r="B3" s="6">
        <v>43277</v>
      </c>
      <c r="C3" s="5" t="s">
        <v>68</v>
      </c>
      <c r="D3" s="5">
        <v>374</v>
      </c>
      <c r="E3" s="8" t="s">
        <v>70</v>
      </c>
      <c r="F3" s="9" t="s">
        <v>71</v>
      </c>
      <c r="G3" s="13" t="s">
        <v>72</v>
      </c>
      <c r="H3" s="5" t="s">
        <v>74</v>
      </c>
      <c r="I3" s="16"/>
      <c r="J3" s="16"/>
      <c r="K3" s="16"/>
      <c r="L3" s="16"/>
      <c r="M3" s="16"/>
      <c r="N3" s="16"/>
      <c r="O3" s="16"/>
      <c r="P3" s="16"/>
      <c r="Q3" s="16"/>
      <c r="R3" s="16"/>
      <c r="S3" s="16"/>
      <c r="T3" s="16"/>
      <c r="U3" s="16"/>
      <c r="V3" s="16"/>
      <c r="W3" s="16"/>
      <c r="X3" s="16"/>
      <c r="Y3" s="16"/>
      <c r="Z3" s="16"/>
      <c r="AA3" s="16"/>
    </row>
    <row r="4" spans="1:27" ht="15.75" customHeight="1">
      <c r="A4" s="5" t="s">
        <v>77</v>
      </c>
      <c r="B4" s="6">
        <v>43279</v>
      </c>
      <c r="C4" s="5" t="s">
        <v>80</v>
      </c>
      <c r="D4" s="5">
        <v>382</v>
      </c>
      <c r="E4" s="8" t="s">
        <v>82</v>
      </c>
      <c r="F4" s="9" t="s">
        <v>83</v>
      </c>
      <c r="G4" s="13" t="s">
        <v>84</v>
      </c>
      <c r="H4" s="5" t="s">
        <v>88</v>
      </c>
      <c r="I4" s="16"/>
      <c r="J4" s="16"/>
      <c r="K4" s="16"/>
      <c r="L4" s="16"/>
      <c r="M4" s="16"/>
      <c r="N4" s="16"/>
      <c r="O4" s="16"/>
      <c r="P4" s="16"/>
      <c r="Q4" s="16"/>
      <c r="R4" s="16"/>
      <c r="S4" s="16"/>
      <c r="T4" s="16"/>
      <c r="U4" s="16"/>
      <c r="V4" s="16"/>
      <c r="W4" s="16"/>
      <c r="X4" s="16"/>
      <c r="Y4" s="16"/>
      <c r="Z4" s="16"/>
      <c r="AA4" s="16"/>
    </row>
    <row r="5" spans="1:27" ht="15.75" customHeight="1">
      <c r="A5" s="5" t="s">
        <v>92</v>
      </c>
      <c r="B5" s="6">
        <v>43277</v>
      </c>
      <c r="C5" s="5" t="s">
        <v>80</v>
      </c>
      <c r="D5" s="5">
        <v>374</v>
      </c>
      <c r="E5" s="8" t="s">
        <v>93</v>
      </c>
      <c r="F5" s="9" t="s">
        <v>94</v>
      </c>
      <c r="G5" s="13" t="s">
        <v>96</v>
      </c>
      <c r="H5" s="5" t="s">
        <v>100</v>
      </c>
      <c r="I5" s="16"/>
      <c r="J5" s="16"/>
      <c r="K5" s="16"/>
      <c r="L5" s="16"/>
      <c r="M5" s="16"/>
      <c r="N5" s="16"/>
      <c r="O5" s="16"/>
      <c r="P5" s="16"/>
      <c r="Q5" s="16"/>
      <c r="R5" s="16"/>
      <c r="S5" s="16"/>
      <c r="T5" s="16"/>
      <c r="U5" s="16"/>
      <c r="V5" s="16"/>
      <c r="W5" s="16"/>
      <c r="X5" s="16"/>
      <c r="Y5" s="16"/>
      <c r="Z5" s="16"/>
      <c r="AA5" s="16"/>
    </row>
    <row r="6" spans="1:27" ht="15.75" customHeight="1">
      <c r="A6" s="5" t="s">
        <v>105</v>
      </c>
      <c r="B6" s="6">
        <v>43279</v>
      </c>
      <c r="C6" s="5" t="s">
        <v>80</v>
      </c>
      <c r="D6" s="5">
        <v>372</v>
      </c>
      <c r="E6" s="8" t="s">
        <v>107</v>
      </c>
      <c r="F6" s="9" t="s">
        <v>108</v>
      </c>
      <c r="G6" s="13" t="s">
        <v>109</v>
      </c>
      <c r="H6" s="5" t="s">
        <v>111</v>
      </c>
      <c r="I6" s="16"/>
      <c r="J6" s="16"/>
      <c r="K6" s="16"/>
      <c r="L6" s="16"/>
      <c r="M6" s="16"/>
      <c r="N6" s="16"/>
      <c r="O6" s="16"/>
      <c r="P6" s="16"/>
      <c r="Q6" s="16"/>
      <c r="R6" s="16"/>
      <c r="S6" s="16"/>
      <c r="T6" s="16"/>
      <c r="U6" s="16"/>
      <c r="V6" s="16"/>
      <c r="W6" s="16"/>
      <c r="X6" s="16"/>
      <c r="Y6" s="16"/>
      <c r="Z6" s="16"/>
      <c r="AA6" s="16"/>
    </row>
    <row r="7" spans="1:27" ht="15.75" customHeight="1">
      <c r="A7" s="5" t="s">
        <v>113</v>
      </c>
      <c r="B7" s="6">
        <v>43279</v>
      </c>
      <c r="C7" s="5" t="s">
        <v>80</v>
      </c>
      <c r="D7" s="5" t="s">
        <v>114</v>
      </c>
      <c r="E7" s="8" t="s">
        <v>116</v>
      </c>
      <c r="F7" s="9" t="s">
        <v>117</v>
      </c>
      <c r="G7" s="13" t="s">
        <v>118</v>
      </c>
      <c r="H7" s="5" t="s">
        <v>120</v>
      </c>
      <c r="I7" s="16"/>
      <c r="J7" s="16"/>
      <c r="K7" s="16"/>
      <c r="L7" s="16"/>
      <c r="M7" s="16"/>
      <c r="N7" s="16"/>
      <c r="O7" s="16"/>
      <c r="P7" s="16"/>
      <c r="Q7" s="16"/>
      <c r="R7" s="16"/>
      <c r="S7" s="16"/>
      <c r="T7" s="16"/>
      <c r="U7" s="16"/>
      <c r="V7" s="16"/>
      <c r="W7" s="16"/>
      <c r="X7" s="16"/>
      <c r="Y7" s="16"/>
      <c r="Z7" s="16"/>
      <c r="AA7" s="16"/>
    </row>
    <row r="8" spans="1:27" ht="15.75" customHeight="1">
      <c r="A8" s="5" t="s">
        <v>123</v>
      </c>
      <c r="B8" s="6">
        <v>43278</v>
      </c>
      <c r="C8" s="5" t="s">
        <v>68</v>
      </c>
      <c r="D8" s="5">
        <v>374</v>
      </c>
      <c r="E8" s="8" t="s">
        <v>125</v>
      </c>
      <c r="F8" s="9" t="s">
        <v>108</v>
      </c>
      <c r="G8" s="13" t="s">
        <v>127</v>
      </c>
      <c r="H8" s="5" t="s">
        <v>130</v>
      </c>
      <c r="I8" s="16"/>
      <c r="J8" s="16"/>
      <c r="K8" s="16"/>
      <c r="L8" s="16"/>
      <c r="M8" s="16"/>
      <c r="N8" s="16"/>
      <c r="O8" s="16"/>
      <c r="P8" s="16"/>
      <c r="Q8" s="16"/>
      <c r="R8" s="16"/>
      <c r="S8" s="16"/>
      <c r="T8" s="16"/>
      <c r="U8" s="16"/>
      <c r="V8" s="16"/>
      <c r="W8" s="16"/>
      <c r="X8" s="16"/>
      <c r="Y8" s="16"/>
      <c r="Z8" s="16"/>
      <c r="AA8" s="16"/>
    </row>
    <row r="9" spans="1:27" ht="15.75" customHeight="1">
      <c r="A9" s="5" t="s">
        <v>133</v>
      </c>
      <c r="B9" s="6">
        <v>43279</v>
      </c>
      <c r="C9" s="5" t="s">
        <v>19</v>
      </c>
      <c r="D9" s="5" t="s">
        <v>114</v>
      </c>
      <c r="E9" s="8" t="s">
        <v>135</v>
      </c>
      <c r="F9" s="9" t="s">
        <v>136</v>
      </c>
      <c r="G9" s="13" t="s">
        <v>137</v>
      </c>
      <c r="H9" s="5" t="s">
        <v>138</v>
      </c>
      <c r="I9" s="16"/>
      <c r="J9" s="16"/>
      <c r="K9" s="16"/>
      <c r="L9" s="16"/>
      <c r="M9" s="16"/>
      <c r="N9" s="16"/>
      <c r="O9" s="16"/>
      <c r="P9" s="16"/>
      <c r="Q9" s="16"/>
      <c r="R9" s="16"/>
      <c r="S9" s="16"/>
      <c r="T9" s="16"/>
      <c r="U9" s="16"/>
      <c r="V9" s="16"/>
      <c r="W9" s="16"/>
      <c r="X9" s="16"/>
      <c r="Y9" s="16"/>
      <c r="Z9" s="16"/>
      <c r="AA9" s="16"/>
    </row>
    <row r="10" spans="1:27" ht="15.75" customHeight="1">
      <c r="A10" s="5" t="s">
        <v>140</v>
      </c>
      <c r="B10" s="6">
        <v>43277</v>
      </c>
      <c r="C10" s="5" t="s">
        <v>141</v>
      </c>
      <c r="D10" s="5">
        <v>310</v>
      </c>
      <c r="E10" s="8" t="s">
        <v>143</v>
      </c>
      <c r="F10" s="9" t="s">
        <v>144</v>
      </c>
      <c r="G10" s="13" t="s">
        <v>145</v>
      </c>
      <c r="H10" s="5" t="s">
        <v>148</v>
      </c>
      <c r="I10" s="16"/>
      <c r="J10" s="16"/>
      <c r="K10" s="16"/>
      <c r="L10" s="16"/>
      <c r="M10" s="16"/>
      <c r="N10" s="16"/>
      <c r="O10" s="16"/>
      <c r="P10" s="16"/>
      <c r="Q10" s="16"/>
      <c r="R10" s="16"/>
      <c r="S10" s="16"/>
      <c r="T10" s="16"/>
      <c r="U10" s="16"/>
      <c r="V10" s="16"/>
      <c r="W10" s="16"/>
      <c r="X10" s="16"/>
      <c r="Y10" s="16"/>
      <c r="Z10" s="16"/>
      <c r="AA10" s="16"/>
    </row>
    <row r="11" spans="1:27" ht="15.75" customHeight="1">
      <c r="A11" s="5" t="s">
        <v>151</v>
      </c>
      <c r="B11" s="6">
        <v>43278</v>
      </c>
      <c r="C11" s="5" t="s">
        <v>68</v>
      </c>
      <c r="D11" s="5">
        <v>300</v>
      </c>
      <c r="E11" s="8" t="s">
        <v>152</v>
      </c>
      <c r="F11" s="9" t="s">
        <v>153</v>
      </c>
      <c r="G11" s="13" t="s">
        <v>154</v>
      </c>
      <c r="H11" s="5" t="s">
        <v>156</v>
      </c>
      <c r="I11" s="16"/>
      <c r="J11" s="16"/>
      <c r="K11" s="16"/>
      <c r="L11" s="16"/>
      <c r="M11" s="16"/>
      <c r="N11" s="16"/>
      <c r="O11" s="16"/>
      <c r="P11" s="16"/>
      <c r="Q11" s="16"/>
      <c r="R11" s="16"/>
      <c r="S11" s="16"/>
      <c r="T11" s="16"/>
      <c r="U11" s="16"/>
      <c r="V11" s="16"/>
      <c r="W11" s="16"/>
      <c r="X11" s="16"/>
      <c r="Y11" s="16"/>
      <c r="Z11" s="16"/>
      <c r="AA11" s="16"/>
    </row>
    <row r="12" spans="1:27" ht="15.75" customHeight="1">
      <c r="A12" s="5" t="s">
        <v>159</v>
      </c>
      <c r="B12" s="6">
        <v>43276</v>
      </c>
      <c r="C12" s="5" t="s">
        <v>141</v>
      </c>
      <c r="D12" s="5" t="s">
        <v>114</v>
      </c>
      <c r="E12" s="8" t="s">
        <v>160</v>
      </c>
      <c r="F12" s="9" t="s">
        <v>161</v>
      </c>
      <c r="G12" s="13" t="s">
        <v>162</v>
      </c>
      <c r="H12" s="5" t="s">
        <v>165</v>
      </c>
      <c r="I12" s="16"/>
      <c r="J12" s="16"/>
      <c r="K12" s="16"/>
      <c r="L12" s="16"/>
      <c r="M12" s="16"/>
      <c r="N12" s="16"/>
      <c r="O12" s="16"/>
      <c r="P12" s="16"/>
      <c r="Q12" s="16"/>
      <c r="R12" s="16"/>
      <c r="S12" s="16"/>
      <c r="T12" s="16"/>
      <c r="U12" s="16"/>
      <c r="V12" s="16"/>
      <c r="W12" s="16"/>
      <c r="X12" s="16"/>
      <c r="Y12" s="16"/>
      <c r="Z12" s="16"/>
      <c r="AA12" s="16"/>
    </row>
    <row r="13" spans="1:27" ht="15.75" customHeight="1">
      <c r="A13" s="5" t="s">
        <v>168</v>
      </c>
      <c r="B13" s="6">
        <v>43277</v>
      </c>
      <c r="C13" s="5" t="s">
        <v>141</v>
      </c>
      <c r="D13" s="5" t="s">
        <v>114</v>
      </c>
      <c r="E13" s="8" t="s">
        <v>170</v>
      </c>
      <c r="F13" s="9" t="s">
        <v>171</v>
      </c>
      <c r="G13" s="13" t="s">
        <v>172</v>
      </c>
      <c r="H13" s="5" t="s">
        <v>173</v>
      </c>
      <c r="I13" s="16"/>
      <c r="J13" s="16"/>
      <c r="K13" s="16"/>
      <c r="L13" s="16"/>
      <c r="M13" s="16"/>
      <c r="N13" s="16"/>
      <c r="O13" s="16"/>
      <c r="P13" s="16"/>
      <c r="Q13" s="16"/>
      <c r="R13" s="16"/>
      <c r="S13" s="16"/>
      <c r="T13" s="16"/>
      <c r="U13" s="16"/>
      <c r="V13" s="16"/>
      <c r="W13" s="16"/>
      <c r="X13" s="16"/>
      <c r="Y13" s="16"/>
      <c r="Z13" s="16"/>
      <c r="AA13" s="16"/>
    </row>
    <row r="14" spans="1:27" ht="15.75" customHeight="1">
      <c r="A14" s="5" t="s">
        <v>174</v>
      </c>
      <c r="B14" s="6">
        <v>43278</v>
      </c>
      <c r="C14" s="5" t="s">
        <v>141</v>
      </c>
      <c r="D14" s="5">
        <v>300</v>
      </c>
      <c r="E14" s="8" t="s">
        <v>175</v>
      </c>
      <c r="F14" s="9" t="s">
        <v>176</v>
      </c>
      <c r="G14" s="13" t="s">
        <v>177</v>
      </c>
      <c r="H14" s="5" t="s">
        <v>178</v>
      </c>
      <c r="I14" s="16"/>
      <c r="J14" s="16"/>
      <c r="K14" s="16"/>
      <c r="L14" s="16"/>
      <c r="M14" s="16"/>
      <c r="N14" s="16"/>
      <c r="O14" s="16"/>
      <c r="P14" s="16"/>
      <c r="Q14" s="16"/>
      <c r="R14" s="16"/>
      <c r="S14" s="16"/>
      <c r="T14" s="16"/>
      <c r="U14" s="16"/>
      <c r="V14" s="16"/>
      <c r="W14" s="16"/>
      <c r="X14" s="16"/>
      <c r="Y14" s="16"/>
      <c r="Z14" s="16"/>
      <c r="AA14" s="16"/>
    </row>
    <row r="15" spans="1:27" ht="15.75" customHeight="1">
      <c r="A15" s="5" t="s">
        <v>179</v>
      </c>
      <c r="B15" s="6">
        <v>43278</v>
      </c>
      <c r="C15" s="5" t="s">
        <v>141</v>
      </c>
      <c r="D15" s="5">
        <v>374</v>
      </c>
      <c r="E15" s="8" t="s">
        <v>180</v>
      </c>
      <c r="F15" s="9" t="s">
        <v>29</v>
      </c>
      <c r="G15" s="13" t="s">
        <v>181</v>
      </c>
      <c r="H15" s="5" t="s">
        <v>182</v>
      </c>
      <c r="I15" s="16"/>
      <c r="J15" s="16"/>
      <c r="K15" s="16"/>
      <c r="L15" s="16"/>
      <c r="M15" s="16"/>
      <c r="N15" s="16"/>
      <c r="O15" s="16"/>
      <c r="P15" s="16"/>
      <c r="Q15" s="16"/>
      <c r="R15" s="16"/>
      <c r="S15" s="16"/>
      <c r="T15" s="16"/>
      <c r="U15" s="16"/>
      <c r="V15" s="16"/>
      <c r="W15" s="16"/>
      <c r="X15" s="16"/>
      <c r="Y15" s="16"/>
      <c r="Z15" s="16"/>
      <c r="AA15" s="16"/>
    </row>
    <row r="16" spans="1:27" ht="15.75" customHeight="1">
      <c r="A16" s="5" t="s">
        <v>183</v>
      </c>
      <c r="B16" s="6">
        <v>43278</v>
      </c>
      <c r="C16" s="5" t="s">
        <v>19</v>
      </c>
      <c r="D16" s="5">
        <v>374</v>
      </c>
      <c r="E16" s="8" t="s">
        <v>184</v>
      </c>
      <c r="F16" s="9" t="s">
        <v>185</v>
      </c>
      <c r="G16" s="13" t="s">
        <v>186</v>
      </c>
      <c r="H16" s="5" t="s">
        <v>187</v>
      </c>
      <c r="I16" s="16"/>
      <c r="J16" s="16"/>
      <c r="K16" s="16"/>
      <c r="L16" s="16"/>
      <c r="M16" s="16"/>
      <c r="N16" s="16"/>
      <c r="O16" s="16"/>
      <c r="P16" s="16"/>
      <c r="Q16" s="16"/>
      <c r="R16" s="16"/>
      <c r="S16" s="16"/>
      <c r="T16" s="16"/>
      <c r="U16" s="16"/>
      <c r="V16" s="16"/>
      <c r="W16" s="16"/>
      <c r="X16" s="16"/>
      <c r="Y16" s="16"/>
      <c r="Z16" s="16"/>
      <c r="AA16" s="16"/>
    </row>
    <row r="17" spans="1:27" ht="15.75" customHeight="1">
      <c r="A17" s="5" t="s">
        <v>188</v>
      </c>
      <c r="B17" s="6">
        <v>43278</v>
      </c>
      <c r="C17" s="5" t="s">
        <v>80</v>
      </c>
      <c r="D17" s="5">
        <v>374</v>
      </c>
      <c r="E17" s="8" t="s">
        <v>189</v>
      </c>
      <c r="F17" s="9" t="s">
        <v>190</v>
      </c>
      <c r="G17" s="13" t="s">
        <v>191</v>
      </c>
      <c r="H17" s="5" t="s">
        <v>192</v>
      </c>
      <c r="I17" s="16"/>
      <c r="J17" s="16"/>
      <c r="K17" s="16"/>
      <c r="L17" s="16"/>
      <c r="M17" s="16"/>
      <c r="N17" s="16"/>
      <c r="O17" s="16"/>
      <c r="P17" s="16"/>
      <c r="Q17" s="16"/>
      <c r="R17" s="16"/>
      <c r="S17" s="16"/>
      <c r="T17" s="16"/>
      <c r="U17" s="16"/>
      <c r="V17" s="16"/>
      <c r="W17" s="16"/>
      <c r="X17" s="16"/>
      <c r="Y17" s="16"/>
      <c r="Z17" s="16"/>
      <c r="AA17" s="16"/>
    </row>
    <row r="18" spans="1:27" ht="15.75" customHeight="1">
      <c r="A18" s="5" t="s">
        <v>193</v>
      </c>
      <c r="B18" s="6">
        <v>43277</v>
      </c>
      <c r="C18" s="5" t="s">
        <v>141</v>
      </c>
      <c r="D18" s="5">
        <v>374</v>
      </c>
      <c r="E18" s="8" t="s">
        <v>194</v>
      </c>
      <c r="F18" s="9" t="s">
        <v>153</v>
      </c>
      <c r="G18" s="5" t="s">
        <v>153</v>
      </c>
      <c r="H18" s="5" t="s">
        <v>453</v>
      </c>
      <c r="I18" s="16"/>
      <c r="J18" s="16"/>
      <c r="K18" s="16"/>
      <c r="L18" s="16"/>
      <c r="M18" s="16"/>
      <c r="N18" s="16"/>
      <c r="O18" s="16"/>
      <c r="P18" s="16"/>
      <c r="Q18" s="16"/>
      <c r="R18" s="16"/>
      <c r="S18" s="16"/>
      <c r="T18" s="16"/>
      <c r="U18" s="16"/>
      <c r="V18" s="16"/>
      <c r="W18" s="16"/>
      <c r="X18" s="16"/>
      <c r="Y18" s="16"/>
      <c r="Z18" s="16"/>
      <c r="AA18" s="16"/>
    </row>
    <row r="19" spans="1:27" ht="15.75" customHeight="1">
      <c r="A19" s="5" t="s">
        <v>455</v>
      </c>
      <c r="B19" s="6">
        <v>43279</v>
      </c>
      <c r="C19" s="5" t="s">
        <v>19</v>
      </c>
      <c r="D19" s="5">
        <v>382</v>
      </c>
      <c r="E19" s="8" t="s">
        <v>456</v>
      </c>
      <c r="F19" s="9" t="s">
        <v>176</v>
      </c>
      <c r="G19" s="13" t="s">
        <v>457</v>
      </c>
      <c r="H19" s="5" t="s">
        <v>459</v>
      </c>
      <c r="I19" s="16"/>
      <c r="J19" s="16"/>
      <c r="K19" s="16"/>
      <c r="L19" s="16"/>
      <c r="M19" s="16"/>
      <c r="N19" s="16"/>
      <c r="O19" s="16"/>
      <c r="P19" s="16"/>
      <c r="Q19" s="16"/>
      <c r="R19" s="16"/>
      <c r="S19" s="16"/>
      <c r="T19" s="16"/>
      <c r="U19" s="16"/>
      <c r="V19" s="16"/>
      <c r="W19" s="16"/>
      <c r="X19" s="16"/>
      <c r="Y19" s="16"/>
      <c r="Z19" s="16"/>
      <c r="AA19" s="16"/>
    </row>
    <row r="20" spans="1:27" ht="15.75" customHeight="1">
      <c r="A20" s="5" t="s">
        <v>460</v>
      </c>
      <c r="B20" s="6">
        <v>43276</v>
      </c>
      <c r="C20" s="5" t="s">
        <v>141</v>
      </c>
      <c r="D20" s="5">
        <v>308</v>
      </c>
      <c r="E20" s="8" t="s">
        <v>461</v>
      </c>
      <c r="F20" s="9" t="s">
        <v>462</v>
      </c>
      <c r="G20" s="5" t="s">
        <v>463</v>
      </c>
      <c r="H20" s="5" t="s">
        <v>465</v>
      </c>
      <c r="I20" s="16"/>
      <c r="J20" s="16"/>
      <c r="K20" s="16"/>
      <c r="L20" s="16"/>
      <c r="M20" s="16"/>
      <c r="N20" s="16"/>
      <c r="O20" s="16"/>
      <c r="P20" s="16"/>
      <c r="Q20" s="16"/>
      <c r="R20" s="16"/>
      <c r="S20" s="16"/>
      <c r="T20" s="16"/>
      <c r="U20" s="16"/>
      <c r="V20" s="16"/>
      <c r="W20" s="16"/>
      <c r="X20" s="16"/>
      <c r="Y20" s="16"/>
      <c r="Z20" s="16"/>
      <c r="AA20" s="16"/>
    </row>
    <row r="21" spans="1:27" ht="15.75" customHeight="1">
      <c r="A21" s="16"/>
      <c r="B21" s="16"/>
      <c r="C21" s="16"/>
      <c r="D21" s="16"/>
      <c r="E21" s="47"/>
      <c r="F21" s="16"/>
      <c r="G21" s="16"/>
      <c r="H21" s="16"/>
      <c r="I21" s="16"/>
      <c r="J21" s="16"/>
      <c r="K21" s="16"/>
      <c r="L21" s="16"/>
      <c r="M21" s="16"/>
      <c r="N21" s="16"/>
      <c r="O21" s="16"/>
      <c r="P21" s="16"/>
      <c r="Q21" s="16"/>
      <c r="R21" s="16"/>
      <c r="S21" s="16"/>
      <c r="T21" s="16"/>
      <c r="U21" s="16"/>
      <c r="V21" s="16"/>
      <c r="W21" s="16"/>
      <c r="X21" s="16"/>
      <c r="Y21" s="16"/>
      <c r="Z21" s="16"/>
      <c r="AA21" s="16"/>
    </row>
    <row r="22" spans="1:27" ht="15.75" customHeight="1">
      <c r="A22" s="16"/>
      <c r="B22" s="16"/>
      <c r="C22" s="16"/>
      <c r="D22" s="16"/>
      <c r="E22" s="47"/>
      <c r="F22" s="16"/>
      <c r="G22" s="16"/>
      <c r="H22" s="16"/>
      <c r="I22" s="16"/>
      <c r="J22" s="16"/>
      <c r="K22" s="16"/>
      <c r="L22" s="16"/>
      <c r="M22" s="16"/>
      <c r="N22" s="16"/>
      <c r="O22" s="16"/>
      <c r="P22" s="16"/>
      <c r="Q22" s="16"/>
      <c r="R22" s="16"/>
      <c r="S22" s="16"/>
      <c r="T22" s="16"/>
      <c r="U22" s="16"/>
      <c r="V22" s="16"/>
      <c r="W22" s="16"/>
      <c r="X22" s="16"/>
      <c r="Y22" s="16"/>
      <c r="Z22" s="16"/>
      <c r="AA22" s="16"/>
    </row>
    <row r="23" spans="1:27" ht="15.75" customHeight="1">
      <c r="A23" s="16"/>
      <c r="B23" s="16"/>
      <c r="C23" s="16"/>
      <c r="D23" s="16"/>
      <c r="E23" s="47"/>
      <c r="F23" s="16"/>
      <c r="G23" s="16"/>
      <c r="H23" s="16"/>
      <c r="I23" s="16"/>
      <c r="J23" s="16"/>
      <c r="K23" s="16"/>
      <c r="L23" s="16"/>
      <c r="M23" s="16"/>
      <c r="N23" s="16"/>
      <c r="O23" s="16"/>
      <c r="P23" s="16"/>
      <c r="Q23" s="16"/>
      <c r="R23" s="16"/>
      <c r="S23" s="16"/>
      <c r="T23" s="16"/>
      <c r="U23" s="16"/>
      <c r="V23" s="16"/>
      <c r="W23" s="16"/>
      <c r="X23" s="16"/>
      <c r="Y23" s="16"/>
      <c r="Z23" s="16"/>
      <c r="AA23" s="16"/>
    </row>
    <row r="24" spans="1:27" ht="15.75" customHeight="1">
      <c r="A24" s="16"/>
      <c r="B24" s="16"/>
      <c r="C24" s="16"/>
      <c r="D24" s="16"/>
      <c r="E24" s="47"/>
      <c r="F24" s="16"/>
      <c r="G24" s="16"/>
      <c r="H24" s="16"/>
      <c r="I24" s="16"/>
      <c r="J24" s="16"/>
      <c r="K24" s="16"/>
      <c r="L24" s="16"/>
      <c r="M24" s="16"/>
      <c r="N24" s="16"/>
      <c r="O24" s="16"/>
      <c r="P24" s="16"/>
      <c r="Q24" s="16"/>
      <c r="R24" s="16"/>
      <c r="S24" s="16"/>
      <c r="T24" s="16"/>
      <c r="U24" s="16"/>
      <c r="V24" s="16"/>
      <c r="W24" s="16"/>
      <c r="X24" s="16"/>
      <c r="Y24" s="16"/>
      <c r="Z24" s="16"/>
      <c r="AA24" s="16"/>
    </row>
    <row r="25" spans="1:27" ht="13.2">
      <c r="A25" s="16"/>
      <c r="B25" s="16"/>
      <c r="C25" s="16"/>
      <c r="D25" s="16"/>
      <c r="E25" s="47"/>
      <c r="F25" s="16"/>
      <c r="G25" s="16"/>
      <c r="H25" s="16"/>
      <c r="I25" s="16"/>
      <c r="J25" s="16"/>
      <c r="K25" s="16"/>
      <c r="L25" s="16"/>
      <c r="M25" s="16"/>
      <c r="N25" s="16"/>
      <c r="O25" s="16"/>
      <c r="P25" s="16"/>
      <c r="Q25" s="16"/>
      <c r="R25" s="16"/>
      <c r="S25" s="16"/>
      <c r="T25" s="16"/>
      <c r="U25" s="16"/>
      <c r="V25" s="16"/>
      <c r="W25" s="16"/>
      <c r="X25" s="16"/>
      <c r="Y25" s="16"/>
      <c r="Z25" s="16"/>
      <c r="AA25" s="16"/>
    </row>
    <row r="26" spans="1:27" ht="13.2">
      <c r="A26" s="16"/>
      <c r="B26" s="16"/>
      <c r="C26" s="16"/>
      <c r="D26" s="16"/>
      <c r="E26" s="47"/>
      <c r="F26" s="16"/>
      <c r="G26" s="16"/>
      <c r="H26" s="16"/>
      <c r="I26" s="16"/>
      <c r="J26" s="16"/>
      <c r="K26" s="16"/>
      <c r="L26" s="16"/>
      <c r="M26" s="16"/>
      <c r="N26" s="16"/>
      <c r="O26" s="16"/>
      <c r="P26" s="16"/>
      <c r="Q26" s="16"/>
      <c r="R26" s="16"/>
      <c r="S26" s="16"/>
      <c r="T26" s="16"/>
      <c r="U26" s="16"/>
      <c r="V26" s="16"/>
      <c r="W26" s="16"/>
      <c r="X26" s="16"/>
      <c r="Y26" s="16"/>
      <c r="Z26" s="16"/>
      <c r="AA26" s="16"/>
    </row>
    <row r="27" spans="1:27" ht="13.2">
      <c r="A27" s="16"/>
      <c r="B27" s="16"/>
      <c r="C27" s="16"/>
      <c r="D27" s="16"/>
      <c r="E27" s="47"/>
      <c r="F27" s="16"/>
      <c r="G27" s="16"/>
      <c r="H27" s="16"/>
      <c r="I27" s="16"/>
      <c r="J27" s="16"/>
      <c r="K27" s="16"/>
      <c r="L27" s="16"/>
      <c r="M27" s="16"/>
      <c r="N27" s="16"/>
      <c r="O27" s="16"/>
      <c r="P27" s="16"/>
      <c r="Q27" s="16"/>
      <c r="R27" s="16"/>
      <c r="S27" s="16"/>
      <c r="T27" s="16"/>
      <c r="U27" s="16"/>
      <c r="V27" s="16"/>
      <c r="W27" s="16"/>
      <c r="X27" s="16"/>
      <c r="Y27" s="16"/>
      <c r="Z27" s="16"/>
      <c r="AA27" s="16"/>
    </row>
    <row r="28" spans="1:27" ht="13.2">
      <c r="A28" s="16"/>
      <c r="B28" s="16"/>
      <c r="C28" s="16"/>
      <c r="D28" s="16"/>
      <c r="E28" s="47"/>
      <c r="F28" s="16"/>
      <c r="G28" s="16"/>
      <c r="H28" s="16"/>
      <c r="I28" s="16"/>
      <c r="J28" s="16"/>
      <c r="K28" s="16"/>
      <c r="L28" s="16"/>
      <c r="M28" s="16"/>
      <c r="N28" s="16"/>
      <c r="O28" s="16"/>
      <c r="P28" s="16"/>
      <c r="Q28" s="16"/>
      <c r="R28" s="16"/>
      <c r="S28" s="16"/>
      <c r="T28" s="16"/>
      <c r="U28" s="16"/>
      <c r="V28" s="16"/>
      <c r="W28" s="16"/>
      <c r="X28" s="16"/>
      <c r="Y28" s="16"/>
      <c r="Z28" s="16"/>
      <c r="AA28" s="16"/>
    </row>
    <row r="29" spans="1:27" ht="13.2">
      <c r="A29" s="16"/>
      <c r="B29" s="16"/>
      <c r="C29" s="16"/>
      <c r="D29" s="16"/>
      <c r="E29" s="47"/>
      <c r="F29" s="16"/>
      <c r="G29" s="16"/>
      <c r="H29" s="16"/>
      <c r="I29" s="16"/>
      <c r="J29" s="16"/>
      <c r="K29" s="16"/>
      <c r="L29" s="16"/>
      <c r="M29" s="16"/>
      <c r="N29" s="16"/>
      <c r="O29" s="16"/>
      <c r="P29" s="16"/>
      <c r="Q29" s="16"/>
      <c r="R29" s="16"/>
      <c r="S29" s="16"/>
      <c r="T29" s="16"/>
      <c r="U29" s="16"/>
      <c r="V29" s="16"/>
      <c r="W29" s="16"/>
      <c r="X29" s="16"/>
      <c r="Y29" s="16"/>
      <c r="Z29" s="16"/>
      <c r="AA29" s="16"/>
    </row>
    <row r="30" spans="1:27" ht="13.2">
      <c r="A30" s="16"/>
      <c r="B30" s="16"/>
      <c r="C30" s="16"/>
      <c r="D30" s="16"/>
      <c r="E30" s="47"/>
      <c r="F30" s="16"/>
      <c r="G30" s="16"/>
      <c r="H30" s="16"/>
      <c r="I30" s="16"/>
      <c r="J30" s="16"/>
      <c r="K30" s="16"/>
      <c r="L30" s="16"/>
      <c r="M30" s="16"/>
      <c r="N30" s="16"/>
      <c r="O30" s="16"/>
      <c r="P30" s="16"/>
      <c r="Q30" s="16"/>
      <c r="R30" s="16"/>
      <c r="S30" s="16"/>
      <c r="T30" s="16"/>
      <c r="U30" s="16"/>
      <c r="V30" s="16"/>
      <c r="W30" s="16"/>
      <c r="X30" s="16"/>
      <c r="Y30" s="16"/>
      <c r="Z30" s="16"/>
      <c r="AA30" s="16"/>
    </row>
    <row r="31" spans="1:27" ht="13.2">
      <c r="A31" s="16"/>
      <c r="B31" s="16"/>
      <c r="C31" s="16"/>
      <c r="D31" s="16"/>
      <c r="E31" s="47"/>
      <c r="F31" s="16"/>
      <c r="G31" s="16"/>
      <c r="H31" s="16"/>
      <c r="I31" s="16"/>
      <c r="J31" s="16"/>
      <c r="K31" s="16"/>
      <c r="L31" s="16"/>
      <c r="M31" s="16"/>
      <c r="N31" s="16"/>
      <c r="O31" s="16"/>
      <c r="P31" s="16"/>
      <c r="Q31" s="16"/>
      <c r="R31" s="16"/>
      <c r="S31" s="16"/>
      <c r="T31" s="16"/>
      <c r="U31" s="16"/>
      <c r="V31" s="16"/>
      <c r="W31" s="16"/>
      <c r="X31" s="16"/>
      <c r="Y31" s="16"/>
      <c r="Z31" s="16"/>
      <c r="AA31" s="16"/>
    </row>
    <row r="32" spans="1:27" ht="13.2">
      <c r="A32" s="16"/>
      <c r="B32" s="16"/>
      <c r="C32" s="16"/>
      <c r="D32" s="16"/>
      <c r="E32" s="47"/>
      <c r="F32" s="16"/>
      <c r="G32" s="16"/>
      <c r="H32" s="16"/>
      <c r="I32" s="16"/>
      <c r="J32" s="16"/>
      <c r="K32" s="16"/>
      <c r="L32" s="16"/>
      <c r="M32" s="16"/>
      <c r="N32" s="16"/>
      <c r="O32" s="16"/>
      <c r="P32" s="16"/>
      <c r="Q32" s="16"/>
      <c r="R32" s="16"/>
      <c r="S32" s="16"/>
      <c r="T32" s="16"/>
      <c r="U32" s="16"/>
      <c r="V32" s="16"/>
      <c r="W32" s="16"/>
      <c r="X32" s="16"/>
      <c r="Y32" s="16"/>
      <c r="Z32" s="16"/>
      <c r="AA32" s="16"/>
    </row>
    <row r="33" spans="1:27" ht="13.2">
      <c r="A33" s="16"/>
      <c r="B33" s="16"/>
      <c r="C33" s="16"/>
      <c r="D33" s="16"/>
      <c r="E33" s="47"/>
      <c r="F33" s="16"/>
      <c r="G33" s="16"/>
      <c r="H33" s="16"/>
      <c r="I33" s="16"/>
      <c r="J33" s="16"/>
      <c r="K33" s="16"/>
      <c r="L33" s="16"/>
      <c r="M33" s="16"/>
      <c r="N33" s="16"/>
      <c r="O33" s="16"/>
      <c r="P33" s="16"/>
      <c r="Q33" s="16"/>
      <c r="R33" s="16"/>
      <c r="S33" s="16"/>
      <c r="T33" s="16"/>
      <c r="U33" s="16"/>
      <c r="V33" s="16"/>
      <c r="W33" s="16"/>
      <c r="X33" s="16"/>
      <c r="Y33" s="16"/>
      <c r="Z33" s="16"/>
      <c r="AA33" s="16"/>
    </row>
    <row r="34" spans="1:27" ht="13.2">
      <c r="A34" s="16"/>
      <c r="B34" s="16"/>
      <c r="C34" s="16"/>
      <c r="D34" s="16"/>
      <c r="E34" s="47"/>
      <c r="F34" s="16"/>
      <c r="G34" s="16"/>
      <c r="H34" s="16"/>
      <c r="I34" s="16"/>
      <c r="J34" s="16"/>
      <c r="K34" s="16"/>
      <c r="L34" s="16"/>
      <c r="M34" s="16"/>
      <c r="N34" s="16"/>
      <c r="O34" s="16"/>
      <c r="P34" s="16"/>
      <c r="Q34" s="16"/>
      <c r="R34" s="16"/>
      <c r="S34" s="16"/>
      <c r="T34" s="16"/>
      <c r="U34" s="16"/>
      <c r="V34" s="16"/>
      <c r="W34" s="16"/>
      <c r="X34" s="16"/>
      <c r="Y34" s="16"/>
      <c r="Z34" s="16"/>
      <c r="AA34" s="16"/>
    </row>
    <row r="35" spans="1:27" ht="13.2">
      <c r="A35" s="16"/>
      <c r="B35" s="16"/>
      <c r="C35" s="16"/>
      <c r="D35" s="16"/>
      <c r="E35" s="47"/>
      <c r="F35" s="16"/>
      <c r="G35" s="16"/>
      <c r="H35" s="16"/>
      <c r="I35" s="16"/>
      <c r="J35" s="16"/>
      <c r="K35" s="16"/>
      <c r="L35" s="16"/>
      <c r="M35" s="16"/>
      <c r="N35" s="16"/>
      <c r="O35" s="16"/>
      <c r="P35" s="16"/>
      <c r="Q35" s="16"/>
      <c r="R35" s="16"/>
      <c r="S35" s="16"/>
      <c r="T35" s="16"/>
      <c r="U35" s="16"/>
      <c r="V35" s="16"/>
      <c r="W35" s="16"/>
      <c r="X35" s="16"/>
      <c r="Y35" s="16"/>
      <c r="Z35" s="16"/>
      <c r="AA35" s="16"/>
    </row>
    <row r="36" spans="1:27" ht="13.2">
      <c r="A36" s="16"/>
      <c r="B36" s="16"/>
      <c r="C36" s="16"/>
      <c r="D36" s="16"/>
      <c r="E36" s="47"/>
      <c r="F36" s="16"/>
      <c r="G36" s="16"/>
      <c r="H36" s="16"/>
      <c r="I36" s="16"/>
      <c r="J36" s="16"/>
      <c r="K36" s="16"/>
      <c r="L36" s="16"/>
      <c r="M36" s="16"/>
      <c r="N36" s="16"/>
      <c r="O36" s="16"/>
      <c r="P36" s="16"/>
      <c r="Q36" s="16"/>
      <c r="R36" s="16"/>
      <c r="S36" s="16"/>
      <c r="T36" s="16"/>
      <c r="U36" s="16"/>
      <c r="V36" s="16"/>
      <c r="W36" s="16"/>
      <c r="X36" s="16"/>
      <c r="Y36" s="16"/>
      <c r="Z36" s="16"/>
      <c r="AA36" s="16"/>
    </row>
    <row r="37" spans="1:27" ht="13.2">
      <c r="A37" s="16"/>
      <c r="B37" s="16"/>
      <c r="C37" s="16"/>
      <c r="D37" s="16"/>
      <c r="E37" s="47"/>
      <c r="F37" s="16"/>
      <c r="G37" s="16"/>
      <c r="H37" s="16"/>
      <c r="I37" s="16"/>
      <c r="J37" s="16"/>
      <c r="K37" s="16"/>
      <c r="L37" s="16"/>
      <c r="M37" s="16"/>
      <c r="N37" s="16"/>
      <c r="O37" s="16"/>
      <c r="P37" s="16"/>
      <c r="Q37" s="16"/>
      <c r="R37" s="16"/>
      <c r="S37" s="16"/>
      <c r="T37" s="16"/>
      <c r="U37" s="16"/>
      <c r="V37" s="16"/>
      <c r="W37" s="16"/>
      <c r="X37" s="16"/>
      <c r="Y37" s="16"/>
      <c r="Z37" s="16"/>
      <c r="AA37" s="16"/>
    </row>
    <row r="38" spans="1:27" ht="13.2">
      <c r="A38" s="16"/>
      <c r="B38" s="16"/>
      <c r="C38" s="16"/>
      <c r="D38" s="16"/>
      <c r="E38" s="47"/>
      <c r="F38" s="16"/>
      <c r="G38" s="16"/>
      <c r="H38" s="16"/>
      <c r="I38" s="16"/>
      <c r="J38" s="16"/>
      <c r="K38" s="16"/>
      <c r="L38" s="16"/>
      <c r="M38" s="16"/>
      <c r="N38" s="16"/>
      <c r="O38" s="16"/>
      <c r="P38" s="16"/>
      <c r="Q38" s="16"/>
      <c r="R38" s="16"/>
      <c r="S38" s="16"/>
      <c r="T38" s="16"/>
      <c r="U38" s="16"/>
      <c r="V38" s="16"/>
      <c r="W38" s="16"/>
      <c r="X38" s="16"/>
      <c r="Y38" s="16"/>
      <c r="Z38" s="16"/>
      <c r="AA38" s="16"/>
    </row>
    <row r="39" spans="1:27" ht="13.2">
      <c r="A39" s="16"/>
      <c r="B39" s="16"/>
      <c r="C39" s="16"/>
      <c r="D39" s="16"/>
      <c r="E39" s="47"/>
      <c r="F39" s="16"/>
      <c r="G39" s="16"/>
      <c r="H39" s="16"/>
      <c r="I39" s="16"/>
      <c r="J39" s="16"/>
      <c r="K39" s="16"/>
      <c r="L39" s="16"/>
      <c r="M39" s="16"/>
      <c r="N39" s="16"/>
      <c r="O39" s="16"/>
      <c r="P39" s="16"/>
      <c r="Q39" s="16"/>
      <c r="R39" s="16"/>
      <c r="S39" s="16"/>
      <c r="T39" s="16"/>
      <c r="U39" s="16"/>
      <c r="V39" s="16"/>
      <c r="W39" s="16"/>
      <c r="X39" s="16"/>
      <c r="Y39" s="16"/>
      <c r="Z39" s="16"/>
      <c r="AA39" s="16"/>
    </row>
    <row r="40" spans="1:27" ht="13.2">
      <c r="A40" s="16"/>
      <c r="B40" s="16"/>
      <c r="C40" s="16"/>
      <c r="D40" s="16"/>
      <c r="E40" s="47"/>
      <c r="F40" s="16"/>
      <c r="G40" s="16"/>
      <c r="H40" s="16"/>
      <c r="I40" s="16"/>
      <c r="J40" s="16"/>
      <c r="K40" s="16"/>
      <c r="L40" s="16"/>
      <c r="M40" s="16"/>
      <c r="N40" s="16"/>
      <c r="O40" s="16"/>
      <c r="P40" s="16"/>
      <c r="Q40" s="16"/>
      <c r="R40" s="16"/>
      <c r="S40" s="16"/>
      <c r="T40" s="16"/>
      <c r="U40" s="16"/>
      <c r="V40" s="16"/>
      <c r="W40" s="16"/>
      <c r="X40" s="16"/>
      <c r="Y40" s="16"/>
      <c r="Z40" s="16"/>
      <c r="AA40" s="16"/>
    </row>
    <row r="41" spans="1:27" ht="13.2">
      <c r="A41" s="16"/>
      <c r="B41" s="16"/>
      <c r="C41" s="16"/>
      <c r="D41" s="16"/>
      <c r="E41" s="47"/>
      <c r="F41" s="16"/>
      <c r="G41" s="16"/>
      <c r="H41" s="16"/>
      <c r="I41" s="16"/>
      <c r="J41" s="16"/>
      <c r="K41" s="16"/>
      <c r="L41" s="16"/>
      <c r="M41" s="16"/>
      <c r="N41" s="16"/>
      <c r="O41" s="16"/>
      <c r="P41" s="16"/>
      <c r="Q41" s="16"/>
      <c r="R41" s="16"/>
      <c r="S41" s="16"/>
      <c r="T41" s="16"/>
      <c r="U41" s="16"/>
      <c r="V41" s="16"/>
      <c r="W41" s="16"/>
      <c r="X41" s="16"/>
      <c r="Y41" s="16"/>
      <c r="Z41" s="16"/>
      <c r="AA41" s="16"/>
    </row>
    <row r="42" spans="1:27" ht="13.2">
      <c r="A42" s="16"/>
      <c r="B42" s="16"/>
      <c r="C42" s="16"/>
      <c r="D42" s="16"/>
      <c r="E42" s="47"/>
      <c r="F42" s="16"/>
      <c r="G42" s="16"/>
      <c r="H42" s="16"/>
      <c r="I42" s="16"/>
      <c r="J42" s="16"/>
      <c r="K42" s="16"/>
      <c r="L42" s="16"/>
      <c r="M42" s="16"/>
      <c r="N42" s="16"/>
      <c r="O42" s="16"/>
      <c r="P42" s="16"/>
      <c r="Q42" s="16"/>
      <c r="R42" s="16"/>
      <c r="S42" s="16"/>
      <c r="T42" s="16"/>
      <c r="U42" s="16"/>
      <c r="V42" s="16"/>
      <c r="W42" s="16"/>
      <c r="X42" s="16"/>
      <c r="Y42" s="16"/>
      <c r="Z42" s="16"/>
      <c r="AA42" s="16"/>
    </row>
    <row r="43" spans="1:27" ht="13.2">
      <c r="A43" s="16"/>
      <c r="B43" s="16"/>
      <c r="C43" s="16"/>
      <c r="D43" s="16"/>
      <c r="E43" s="47"/>
      <c r="F43" s="16"/>
      <c r="G43" s="16"/>
      <c r="H43" s="16"/>
      <c r="I43" s="16"/>
      <c r="J43" s="16"/>
      <c r="K43" s="16"/>
      <c r="L43" s="16"/>
      <c r="M43" s="16"/>
      <c r="N43" s="16"/>
      <c r="O43" s="16"/>
      <c r="P43" s="16"/>
      <c r="Q43" s="16"/>
      <c r="R43" s="16"/>
      <c r="S43" s="16"/>
      <c r="T43" s="16"/>
      <c r="U43" s="16"/>
      <c r="V43" s="16"/>
      <c r="W43" s="16"/>
      <c r="X43" s="16"/>
      <c r="Y43" s="16"/>
      <c r="Z43" s="16"/>
      <c r="AA43" s="16"/>
    </row>
    <row r="44" spans="1:27" ht="13.2">
      <c r="A44" s="16"/>
      <c r="B44" s="16"/>
      <c r="C44" s="16"/>
      <c r="D44" s="16"/>
      <c r="E44" s="47"/>
      <c r="F44" s="16"/>
      <c r="G44" s="16"/>
      <c r="H44" s="16"/>
      <c r="I44" s="16"/>
      <c r="J44" s="16"/>
      <c r="K44" s="16"/>
      <c r="L44" s="16"/>
      <c r="M44" s="16"/>
      <c r="N44" s="16"/>
      <c r="O44" s="16"/>
      <c r="P44" s="16"/>
      <c r="Q44" s="16"/>
      <c r="R44" s="16"/>
      <c r="S44" s="16"/>
      <c r="T44" s="16"/>
      <c r="U44" s="16"/>
      <c r="V44" s="16"/>
      <c r="W44" s="16"/>
      <c r="X44" s="16"/>
      <c r="Y44" s="16"/>
      <c r="Z44" s="16"/>
      <c r="AA44" s="16"/>
    </row>
    <row r="45" spans="1:27" ht="13.2">
      <c r="A45" s="16"/>
      <c r="B45" s="16"/>
      <c r="C45" s="16"/>
      <c r="D45" s="16"/>
      <c r="E45" s="47"/>
      <c r="F45" s="16"/>
      <c r="G45" s="16"/>
      <c r="H45" s="16"/>
      <c r="I45" s="16"/>
      <c r="J45" s="16"/>
      <c r="K45" s="16"/>
      <c r="L45" s="16"/>
      <c r="M45" s="16"/>
      <c r="N45" s="16"/>
      <c r="O45" s="16"/>
      <c r="P45" s="16"/>
      <c r="Q45" s="16"/>
      <c r="R45" s="16"/>
      <c r="S45" s="16"/>
      <c r="T45" s="16"/>
      <c r="U45" s="16"/>
      <c r="V45" s="16"/>
      <c r="W45" s="16"/>
      <c r="X45" s="16"/>
      <c r="Y45" s="16"/>
      <c r="Z45" s="16"/>
      <c r="AA45" s="16"/>
    </row>
    <row r="46" spans="1:27" ht="13.2">
      <c r="A46" s="16"/>
      <c r="B46" s="16"/>
      <c r="C46" s="16"/>
      <c r="D46" s="16"/>
      <c r="E46" s="47"/>
      <c r="F46" s="16"/>
      <c r="G46" s="16"/>
      <c r="H46" s="16"/>
      <c r="I46" s="16"/>
      <c r="J46" s="16"/>
      <c r="K46" s="16"/>
      <c r="L46" s="16"/>
      <c r="M46" s="16"/>
      <c r="N46" s="16"/>
      <c r="O46" s="16"/>
      <c r="P46" s="16"/>
      <c r="Q46" s="16"/>
      <c r="R46" s="16"/>
      <c r="S46" s="16"/>
      <c r="T46" s="16"/>
      <c r="U46" s="16"/>
      <c r="V46" s="16"/>
      <c r="W46" s="16"/>
      <c r="X46" s="16"/>
      <c r="Y46" s="16"/>
      <c r="Z46" s="16"/>
      <c r="AA46" s="16"/>
    </row>
    <row r="47" spans="1:27" ht="13.2">
      <c r="A47" s="16"/>
      <c r="B47" s="16"/>
      <c r="C47" s="16"/>
      <c r="D47" s="16"/>
      <c r="E47" s="47"/>
      <c r="F47" s="16"/>
      <c r="G47" s="16"/>
      <c r="H47" s="16"/>
      <c r="I47" s="16"/>
      <c r="J47" s="16"/>
      <c r="K47" s="16"/>
      <c r="L47" s="16"/>
      <c r="M47" s="16"/>
      <c r="N47" s="16"/>
      <c r="O47" s="16"/>
      <c r="P47" s="16"/>
      <c r="Q47" s="16"/>
      <c r="R47" s="16"/>
      <c r="S47" s="16"/>
      <c r="T47" s="16"/>
      <c r="U47" s="16"/>
      <c r="V47" s="16"/>
      <c r="W47" s="16"/>
      <c r="X47" s="16"/>
      <c r="Y47" s="16"/>
      <c r="Z47" s="16"/>
      <c r="AA47" s="16"/>
    </row>
    <row r="48" spans="1:27" ht="13.2">
      <c r="A48" s="16"/>
      <c r="B48" s="16"/>
      <c r="C48" s="16"/>
      <c r="D48" s="16"/>
      <c r="E48" s="47"/>
      <c r="F48" s="16"/>
      <c r="G48" s="16"/>
      <c r="H48" s="16"/>
      <c r="I48" s="16"/>
      <c r="J48" s="16"/>
      <c r="K48" s="16"/>
      <c r="L48" s="16"/>
      <c r="M48" s="16"/>
      <c r="N48" s="16"/>
      <c r="O48" s="16"/>
      <c r="P48" s="16"/>
      <c r="Q48" s="16"/>
      <c r="R48" s="16"/>
      <c r="S48" s="16"/>
      <c r="T48" s="16"/>
      <c r="U48" s="16"/>
      <c r="V48" s="16"/>
      <c r="W48" s="16"/>
      <c r="X48" s="16"/>
      <c r="Y48" s="16"/>
      <c r="Z48" s="16"/>
      <c r="AA48" s="16"/>
    </row>
    <row r="49" spans="1:27" ht="13.2">
      <c r="A49" s="16"/>
      <c r="B49" s="16"/>
      <c r="C49" s="16"/>
      <c r="D49" s="16"/>
      <c r="E49" s="47"/>
      <c r="F49" s="16"/>
      <c r="G49" s="16"/>
      <c r="H49" s="16"/>
      <c r="I49" s="16"/>
      <c r="J49" s="16"/>
      <c r="K49" s="16"/>
      <c r="L49" s="16"/>
      <c r="M49" s="16"/>
      <c r="N49" s="16"/>
      <c r="O49" s="16"/>
      <c r="P49" s="16"/>
      <c r="Q49" s="16"/>
      <c r="R49" s="16"/>
      <c r="S49" s="16"/>
      <c r="T49" s="16"/>
      <c r="U49" s="16"/>
      <c r="V49" s="16"/>
      <c r="W49" s="16"/>
      <c r="X49" s="16"/>
      <c r="Y49" s="16"/>
      <c r="Z49" s="16"/>
      <c r="AA49" s="16"/>
    </row>
    <row r="50" spans="1:27" ht="13.2">
      <c r="A50" s="16"/>
      <c r="B50" s="16"/>
      <c r="C50" s="16"/>
      <c r="D50" s="16"/>
      <c r="E50" s="47"/>
      <c r="F50" s="16"/>
      <c r="G50" s="16"/>
      <c r="H50" s="16"/>
      <c r="I50" s="16"/>
      <c r="J50" s="16"/>
      <c r="K50" s="16"/>
      <c r="L50" s="16"/>
      <c r="M50" s="16"/>
      <c r="N50" s="16"/>
      <c r="O50" s="16"/>
      <c r="P50" s="16"/>
      <c r="Q50" s="16"/>
      <c r="R50" s="16"/>
      <c r="S50" s="16"/>
      <c r="T50" s="16"/>
      <c r="U50" s="16"/>
      <c r="V50" s="16"/>
      <c r="W50" s="16"/>
      <c r="X50" s="16"/>
      <c r="Y50" s="16"/>
      <c r="Z50" s="16"/>
      <c r="AA50" s="16"/>
    </row>
    <row r="51" spans="1:27" ht="13.2">
      <c r="A51" s="16"/>
      <c r="B51" s="16"/>
      <c r="C51" s="16"/>
      <c r="D51" s="16"/>
      <c r="E51" s="47"/>
      <c r="F51" s="16"/>
      <c r="G51" s="16"/>
      <c r="H51" s="16"/>
      <c r="I51" s="16"/>
      <c r="J51" s="16"/>
      <c r="K51" s="16"/>
      <c r="L51" s="16"/>
      <c r="M51" s="16"/>
      <c r="N51" s="16"/>
      <c r="O51" s="16"/>
      <c r="P51" s="16"/>
      <c r="Q51" s="16"/>
      <c r="R51" s="16"/>
      <c r="S51" s="16"/>
      <c r="T51" s="16"/>
      <c r="U51" s="16"/>
      <c r="V51" s="16"/>
      <c r="W51" s="16"/>
      <c r="X51" s="16"/>
      <c r="Y51" s="16"/>
      <c r="Z51" s="16"/>
      <c r="AA51" s="16"/>
    </row>
    <row r="52" spans="1:27" ht="13.2">
      <c r="A52" s="16"/>
      <c r="B52" s="16"/>
      <c r="C52" s="16"/>
      <c r="D52" s="16"/>
      <c r="E52" s="47"/>
      <c r="F52" s="16"/>
      <c r="G52" s="16"/>
      <c r="H52" s="16"/>
      <c r="I52" s="16"/>
      <c r="J52" s="16"/>
      <c r="K52" s="16"/>
      <c r="L52" s="16"/>
      <c r="M52" s="16"/>
      <c r="N52" s="16"/>
      <c r="O52" s="16"/>
      <c r="P52" s="16"/>
      <c r="Q52" s="16"/>
      <c r="R52" s="16"/>
      <c r="S52" s="16"/>
      <c r="T52" s="16"/>
      <c r="U52" s="16"/>
      <c r="V52" s="16"/>
      <c r="W52" s="16"/>
      <c r="X52" s="16"/>
      <c r="Y52" s="16"/>
      <c r="Z52" s="16"/>
      <c r="AA52" s="16"/>
    </row>
    <row r="53" spans="1:27" ht="13.2">
      <c r="A53" s="16"/>
      <c r="B53" s="16"/>
      <c r="C53" s="16"/>
      <c r="D53" s="16"/>
      <c r="E53" s="47"/>
      <c r="F53" s="16"/>
      <c r="G53" s="16"/>
      <c r="H53" s="16"/>
      <c r="I53" s="16"/>
      <c r="J53" s="16"/>
      <c r="K53" s="16"/>
      <c r="L53" s="16"/>
      <c r="M53" s="16"/>
      <c r="N53" s="16"/>
      <c r="O53" s="16"/>
      <c r="P53" s="16"/>
      <c r="Q53" s="16"/>
      <c r="R53" s="16"/>
      <c r="S53" s="16"/>
      <c r="T53" s="16"/>
      <c r="U53" s="16"/>
      <c r="V53" s="16"/>
      <c r="W53" s="16"/>
      <c r="X53" s="16"/>
      <c r="Y53" s="16"/>
      <c r="Z53" s="16"/>
      <c r="AA53" s="16"/>
    </row>
    <row r="54" spans="1:27" ht="13.2">
      <c r="A54" s="16"/>
      <c r="B54" s="16"/>
      <c r="C54" s="16"/>
      <c r="D54" s="16"/>
      <c r="E54" s="47"/>
      <c r="F54" s="16"/>
      <c r="G54" s="16"/>
      <c r="H54" s="16"/>
      <c r="I54" s="16"/>
      <c r="J54" s="16"/>
      <c r="K54" s="16"/>
      <c r="L54" s="16"/>
      <c r="M54" s="16"/>
      <c r="N54" s="16"/>
      <c r="O54" s="16"/>
      <c r="P54" s="16"/>
      <c r="Q54" s="16"/>
      <c r="R54" s="16"/>
      <c r="S54" s="16"/>
      <c r="T54" s="16"/>
      <c r="U54" s="16"/>
      <c r="V54" s="16"/>
      <c r="W54" s="16"/>
      <c r="X54" s="16"/>
      <c r="Y54" s="16"/>
      <c r="Z54" s="16"/>
      <c r="AA54" s="16"/>
    </row>
    <row r="55" spans="1:27" ht="13.2">
      <c r="A55" s="16"/>
      <c r="B55" s="16"/>
      <c r="C55" s="16"/>
      <c r="D55" s="16"/>
      <c r="E55" s="47"/>
      <c r="F55" s="16"/>
      <c r="G55" s="16"/>
      <c r="H55" s="16"/>
      <c r="I55" s="16"/>
      <c r="J55" s="16"/>
      <c r="K55" s="16"/>
      <c r="L55" s="16"/>
      <c r="M55" s="16"/>
      <c r="N55" s="16"/>
      <c r="O55" s="16"/>
      <c r="P55" s="16"/>
      <c r="Q55" s="16"/>
      <c r="R55" s="16"/>
      <c r="S55" s="16"/>
      <c r="T55" s="16"/>
      <c r="U55" s="16"/>
      <c r="V55" s="16"/>
      <c r="W55" s="16"/>
      <c r="X55" s="16"/>
      <c r="Y55" s="16"/>
      <c r="Z55" s="16"/>
      <c r="AA55" s="16"/>
    </row>
    <row r="56" spans="1:27" ht="13.2">
      <c r="A56" s="16"/>
      <c r="B56" s="16"/>
      <c r="C56" s="16"/>
      <c r="D56" s="16"/>
      <c r="E56" s="47"/>
      <c r="F56" s="16"/>
      <c r="G56" s="16"/>
      <c r="H56" s="16"/>
      <c r="I56" s="16"/>
      <c r="J56" s="16"/>
      <c r="K56" s="16"/>
      <c r="L56" s="16"/>
      <c r="M56" s="16"/>
      <c r="N56" s="16"/>
      <c r="O56" s="16"/>
      <c r="P56" s="16"/>
      <c r="Q56" s="16"/>
      <c r="R56" s="16"/>
      <c r="S56" s="16"/>
      <c r="T56" s="16"/>
      <c r="U56" s="16"/>
      <c r="V56" s="16"/>
      <c r="W56" s="16"/>
      <c r="X56" s="16"/>
      <c r="Y56" s="16"/>
      <c r="Z56" s="16"/>
      <c r="AA56" s="16"/>
    </row>
    <row r="57" spans="1:27" ht="13.2">
      <c r="A57" s="16"/>
      <c r="B57" s="16"/>
      <c r="C57" s="16"/>
      <c r="D57" s="16"/>
      <c r="E57" s="47"/>
      <c r="F57" s="16"/>
      <c r="G57" s="16"/>
      <c r="H57" s="16"/>
      <c r="I57" s="16"/>
      <c r="J57" s="16"/>
      <c r="K57" s="16"/>
      <c r="L57" s="16"/>
      <c r="M57" s="16"/>
      <c r="N57" s="16"/>
      <c r="O57" s="16"/>
      <c r="P57" s="16"/>
      <c r="Q57" s="16"/>
      <c r="R57" s="16"/>
      <c r="S57" s="16"/>
      <c r="T57" s="16"/>
      <c r="U57" s="16"/>
      <c r="V57" s="16"/>
      <c r="W57" s="16"/>
      <c r="X57" s="16"/>
      <c r="Y57" s="16"/>
      <c r="Z57" s="16"/>
      <c r="AA57" s="16"/>
    </row>
    <row r="58" spans="1:27" ht="13.2">
      <c r="A58" s="16"/>
      <c r="B58" s="16"/>
      <c r="C58" s="16"/>
      <c r="D58" s="16"/>
      <c r="E58" s="47"/>
      <c r="F58" s="16"/>
      <c r="G58" s="16"/>
      <c r="H58" s="16"/>
      <c r="I58" s="16"/>
      <c r="J58" s="16"/>
      <c r="K58" s="16"/>
      <c r="L58" s="16"/>
      <c r="M58" s="16"/>
      <c r="N58" s="16"/>
      <c r="O58" s="16"/>
      <c r="P58" s="16"/>
      <c r="Q58" s="16"/>
      <c r="R58" s="16"/>
      <c r="S58" s="16"/>
      <c r="T58" s="16"/>
      <c r="U58" s="16"/>
      <c r="V58" s="16"/>
      <c r="W58" s="16"/>
      <c r="X58" s="16"/>
      <c r="Y58" s="16"/>
      <c r="Z58" s="16"/>
      <c r="AA58" s="16"/>
    </row>
    <row r="59" spans="1:27" ht="13.2">
      <c r="A59" s="16"/>
      <c r="B59" s="16"/>
      <c r="C59" s="16"/>
      <c r="D59" s="16"/>
      <c r="E59" s="47"/>
      <c r="F59" s="16"/>
      <c r="G59" s="16"/>
      <c r="H59" s="16"/>
      <c r="I59" s="16"/>
      <c r="J59" s="16"/>
      <c r="K59" s="16"/>
      <c r="L59" s="16"/>
      <c r="M59" s="16"/>
      <c r="N59" s="16"/>
      <c r="O59" s="16"/>
      <c r="P59" s="16"/>
      <c r="Q59" s="16"/>
      <c r="R59" s="16"/>
      <c r="S59" s="16"/>
      <c r="T59" s="16"/>
      <c r="U59" s="16"/>
      <c r="V59" s="16"/>
      <c r="W59" s="16"/>
      <c r="X59" s="16"/>
      <c r="Y59" s="16"/>
      <c r="Z59" s="16"/>
      <c r="AA59" s="16"/>
    </row>
    <row r="60" spans="1:27" ht="13.2">
      <c r="A60" s="16"/>
      <c r="B60" s="16"/>
      <c r="C60" s="16"/>
      <c r="D60" s="16"/>
      <c r="E60" s="47"/>
      <c r="F60" s="16"/>
      <c r="G60" s="16"/>
      <c r="H60" s="16"/>
      <c r="I60" s="16"/>
      <c r="J60" s="16"/>
      <c r="K60" s="16"/>
      <c r="L60" s="16"/>
      <c r="M60" s="16"/>
      <c r="N60" s="16"/>
      <c r="O60" s="16"/>
      <c r="P60" s="16"/>
      <c r="Q60" s="16"/>
      <c r="R60" s="16"/>
      <c r="S60" s="16"/>
      <c r="T60" s="16"/>
      <c r="U60" s="16"/>
      <c r="V60" s="16"/>
      <c r="W60" s="16"/>
      <c r="X60" s="16"/>
      <c r="Y60" s="16"/>
      <c r="Z60" s="16"/>
      <c r="AA60" s="16"/>
    </row>
    <row r="61" spans="1:27" ht="13.2">
      <c r="A61" s="16"/>
      <c r="B61" s="16"/>
      <c r="C61" s="16"/>
      <c r="D61" s="16"/>
      <c r="E61" s="47"/>
      <c r="F61" s="16"/>
      <c r="G61" s="16"/>
      <c r="H61" s="16"/>
      <c r="I61" s="16"/>
      <c r="J61" s="16"/>
      <c r="K61" s="16"/>
      <c r="L61" s="16"/>
      <c r="M61" s="16"/>
      <c r="N61" s="16"/>
      <c r="O61" s="16"/>
      <c r="P61" s="16"/>
      <c r="Q61" s="16"/>
      <c r="R61" s="16"/>
      <c r="S61" s="16"/>
      <c r="T61" s="16"/>
      <c r="U61" s="16"/>
      <c r="V61" s="16"/>
      <c r="W61" s="16"/>
      <c r="X61" s="16"/>
      <c r="Y61" s="16"/>
      <c r="Z61" s="16"/>
      <c r="AA61" s="16"/>
    </row>
    <row r="62" spans="1:27" ht="13.2">
      <c r="A62" s="16"/>
      <c r="B62" s="16"/>
      <c r="C62" s="16"/>
      <c r="D62" s="16"/>
      <c r="E62" s="47"/>
      <c r="F62" s="16"/>
      <c r="G62" s="16"/>
      <c r="H62" s="16"/>
      <c r="I62" s="16"/>
      <c r="J62" s="16"/>
      <c r="K62" s="16"/>
      <c r="L62" s="16"/>
      <c r="M62" s="16"/>
      <c r="N62" s="16"/>
      <c r="O62" s="16"/>
      <c r="P62" s="16"/>
      <c r="Q62" s="16"/>
      <c r="R62" s="16"/>
      <c r="S62" s="16"/>
      <c r="T62" s="16"/>
      <c r="U62" s="16"/>
      <c r="V62" s="16"/>
      <c r="W62" s="16"/>
      <c r="X62" s="16"/>
      <c r="Y62" s="16"/>
      <c r="Z62" s="16"/>
      <c r="AA62" s="16"/>
    </row>
    <row r="63" spans="1:27" ht="13.2">
      <c r="A63" s="16"/>
      <c r="B63" s="16"/>
      <c r="C63" s="16"/>
      <c r="D63" s="16"/>
      <c r="E63" s="47"/>
      <c r="F63" s="16"/>
      <c r="G63" s="16"/>
      <c r="H63" s="16"/>
      <c r="I63" s="16"/>
      <c r="J63" s="16"/>
      <c r="K63" s="16"/>
      <c r="L63" s="16"/>
      <c r="M63" s="16"/>
      <c r="N63" s="16"/>
      <c r="O63" s="16"/>
      <c r="P63" s="16"/>
      <c r="Q63" s="16"/>
      <c r="R63" s="16"/>
      <c r="S63" s="16"/>
      <c r="T63" s="16"/>
      <c r="U63" s="16"/>
      <c r="V63" s="16"/>
      <c r="W63" s="16"/>
      <c r="X63" s="16"/>
      <c r="Y63" s="16"/>
      <c r="Z63" s="16"/>
      <c r="AA63" s="16"/>
    </row>
    <row r="64" spans="1:27" ht="13.2">
      <c r="A64" s="16"/>
      <c r="B64" s="16"/>
      <c r="C64" s="16"/>
      <c r="D64" s="16"/>
      <c r="E64" s="47"/>
      <c r="F64" s="16"/>
      <c r="G64" s="16"/>
      <c r="H64" s="16"/>
      <c r="I64" s="16"/>
      <c r="J64" s="16"/>
      <c r="K64" s="16"/>
      <c r="L64" s="16"/>
      <c r="M64" s="16"/>
      <c r="N64" s="16"/>
      <c r="O64" s="16"/>
      <c r="P64" s="16"/>
      <c r="Q64" s="16"/>
      <c r="R64" s="16"/>
      <c r="S64" s="16"/>
      <c r="T64" s="16"/>
      <c r="U64" s="16"/>
      <c r="V64" s="16"/>
      <c r="W64" s="16"/>
      <c r="X64" s="16"/>
      <c r="Y64" s="16"/>
      <c r="Z64" s="16"/>
      <c r="AA64" s="16"/>
    </row>
    <row r="65" spans="1:27" ht="13.2">
      <c r="A65" s="16"/>
      <c r="B65" s="16"/>
      <c r="C65" s="16"/>
      <c r="D65" s="16"/>
      <c r="E65" s="47"/>
      <c r="F65" s="16"/>
      <c r="G65" s="16"/>
      <c r="H65" s="16"/>
      <c r="I65" s="16"/>
      <c r="J65" s="16"/>
      <c r="K65" s="16"/>
      <c r="L65" s="16"/>
      <c r="M65" s="16"/>
      <c r="N65" s="16"/>
      <c r="O65" s="16"/>
      <c r="P65" s="16"/>
      <c r="Q65" s="16"/>
      <c r="R65" s="16"/>
      <c r="S65" s="16"/>
      <c r="T65" s="16"/>
      <c r="U65" s="16"/>
      <c r="V65" s="16"/>
      <c r="W65" s="16"/>
      <c r="X65" s="16"/>
      <c r="Y65" s="16"/>
      <c r="Z65" s="16"/>
      <c r="AA65" s="16"/>
    </row>
    <row r="66" spans="1:27" ht="13.2">
      <c r="A66" s="16"/>
      <c r="B66" s="16"/>
      <c r="C66" s="16"/>
      <c r="D66" s="16"/>
      <c r="E66" s="47"/>
      <c r="F66" s="16"/>
      <c r="G66" s="16"/>
      <c r="H66" s="16"/>
      <c r="I66" s="16"/>
      <c r="J66" s="16"/>
      <c r="K66" s="16"/>
      <c r="L66" s="16"/>
      <c r="M66" s="16"/>
      <c r="N66" s="16"/>
      <c r="O66" s="16"/>
      <c r="P66" s="16"/>
      <c r="Q66" s="16"/>
      <c r="R66" s="16"/>
      <c r="S66" s="16"/>
      <c r="T66" s="16"/>
      <c r="U66" s="16"/>
      <c r="V66" s="16"/>
      <c r="W66" s="16"/>
      <c r="X66" s="16"/>
      <c r="Y66" s="16"/>
      <c r="Z66" s="16"/>
      <c r="AA66" s="16"/>
    </row>
    <row r="67" spans="1:27" ht="13.2">
      <c r="A67" s="16"/>
      <c r="B67" s="16"/>
      <c r="C67" s="16"/>
      <c r="D67" s="16"/>
      <c r="E67" s="47"/>
      <c r="F67" s="16"/>
      <c r="G67" s="16"/>
      <c r="H67" s="16"/>
      <c r="I67" s="16"/>
      <c r="J67" s="16"/>
      <c r="K67" s="16"/>
      <c r="L67" s="16"/>
      <c r="M67" s="16"/>
      <c r="N67" s="16"/>
      <c r="O67" s="16"/>
      <c r="P67" s="16"/>
      <c r="Q67" s="16"/>
      <c r="R67" s="16"/>
      <c r="S67" s="16"/>
      <c r="T67" s="16"/>
      <c r="U67" s="16"/>
      <c r="V67" s="16"/>
      <c r="W67" s="16"/>
      <c r="X67" s="16"/>
      <c r="Y67" s="16"/>
      <c r="Z67" s="16"/>
      <c r="AA67" s="16"/>
    </row>
    <row r="68" spans="1:27" ht="13.2">
      <c r="A68" s="16"/>
      <c r="B68" s="16"/>
      <c r="C68" s="16"/>
      <c r="D68" s="16"/>
      <c r="E68" s="47"/>
      <c r="F68" s="16"/>
      <c r="G68" s="16"/>
      <c r="H68" s="16"/>
      <c r="I68" s="16"/>
      <c r="J68" s="16"/>
      <c r="K68" s="16"/>
      <c r="L68" s="16"/>
      <c r="M68" s="16"/>
      <c r="N68" s="16"/>
      <c r="O68" s="16"/>
      <c r="P68" s="16"/>
      <c r="Q68" s="16"/>
      <c r="R68" s="16"/>
      <c r="S68" s="16"/>
      <c r="T68" s="16"/>
      <c r="U68" s="16"/>
      <c r="V68" s="16"/>
      <c r="W68" s="16"/>
      <c r="X68" s="16"/>
      <c r="Y68" s="16"/>
      <c r="Z68" s="16"/>
      <c r="AA68" s="16"/>
    </row>
    <row r="69" spans="1:27" ht="13.2">
      <c r="A69" s="16"/>
      <c r="B69" s="16"/>
      <c r="C69" s="16"/>
      <c r="D69" s="16"/>
      <c r="E69" s="47"/>
      <c r="F69" s="16"/>
      <c r="G69" s="16"/>
      <c r="H69" s="16"/>
      <c r="I69" s="16"/>
      <c r="J69" s="16"/>
      <c r="K69" s="16"/>
      <c r="L69" s="16"/>
      <c r="M69" s="16"/>
      <c r="N69" s="16"/>
      <c r="O69" s="16"/>
      <c r="P69" s="16"/>
      <c r="Q69" s="16"/>
      <c r="R69" s="16"/>
      <c r="S69" s="16"/>
      <c r="T69" s="16"/>
      <c r="U69" s="16"/>
      <c r="V69" s="16"/>
      <c r="W69" s="16"/>
      <c r="X69" s="16"/>
      <c r="Y69" s="16"/>
      <c r="Z69" s="16"/>
      <c r="AA69" s="16"/>
    </row>
    <row r="70" spans="1:27" ht="13.2">
      <c r="A70" s="16"/>
      <c r="B70" s="16"/>
      <c r="C70" s="16"/>
      <c r="D70" s="16"/>
      <c r="E70" s="47"/>
      <c r="F70" s="16"/>
      <c r="G70" s="16"/>
      <c r="H70" s="16"/>
      <c r="I70" s="16"/>
      <c r="J70" s="16"/>
      <c r="K70" s="16"/>
      <c r="L70" s="16"/>
      <c r="M70" s="16"/>
      <c r="N70" s="16"/>
      <c r="O70" s="16"/>
      <c r="P70" s="16"/>
      <c r="Q70" s="16"/>
      <c r="R70" s="16"/>
      <c r="S70" s="16"/>
      <c r="T70" s="16"/>
      <c r="U70" s="16"/>
      <c r="V70" s="16"/>
      <c r="W70" s="16"/>
      <c r="X70" s="16"/>
      <c r="Y70" s="16"/>
      <c r="Z70" s="16"/>
      <c r="AA70" s="16"/>
    </row>
    <row r="71" spans="1:27" ht="13.2">
      <c r="A71" s="16"/>
      <c r="B71" s="16"/>
      <c r="C71" s="16"/>
      <c r="D71" s="16"/>
      <c r="E71" s="47"/>
      <c r="F71" s="16"/>
      <c r="G71" s="16"/>
      <c r="H71" s="16"/>
      <c r="I71" s="16"/>
      <c r="J71" s="16"/>
      <c r="K71" s="16"/>
      <c r="L71" s="16"/>
      <c r="M71" s="16"/>
      <c r="N71" s="16"/>
      <c r="O71" s="16"/>
      <c r="P71" s="16"/>
      <c r="Q71" s="16"/>
      <c r="R71" s="16"/>
      <c r="S71" s="16"/>
      <c r="T71" s="16"/>
      <c r="U71" s="16"/>
      <c r="V71" s="16"/>
      <c r="W71" s="16"/>
      <c r="X71" s="16"/>
      <c r="Y71" s="16"/>
      <c r="Z71" s="16"/>
      <c r="AA71" s="16"/>
    </row>
    <row r="72" spans="1:27" ht="13.2">
      <c r="A72" s="16"/>
      <c r="B72" s="16"/>
      <c r="C72" s="16"/>
      <c r="D72" s="16"/>
      <c r="E72" s="47"/>
      <c r="F72" s="16"/>
      <c r="G72" s="16"/>
      <c r="H72" s="16"/>
      <c r="I72" s="16"/>
      <c r="J72" s="16"/>
      <c r="K72" s="16"/>
      <c r="L72" s="16"/>
      <c r="M72" s="16"/>
      <c r="N72" s="16"/>
      <c r="O72" s="16"/>
      <c r="P72" s="16"/>
      <c r="Q72" s="16"/>
      <c r="R72" s="16"/>
      <c r="S72" s="16"/>
      <c r="T72" s="16"/>
      <c r="U72" s="16"/>
      <c r="V72" s="16"/>
      <c r="W72" s="16"/>
      <c r="X72" s="16"/>
      <c r="Y72" s="16"/>
      <c r="Z72" s="16"/>
      <c r="AA72" s="16"/>
    </row>
    <row r="73" spans="1:27" ht="13.2">
      <c r="A73" s="16"/>
      <c r="B73" s="16"/>
      <c r="C73" s="16"/>
      <c r="D73" s="16"/>
      <c r="E73" s="47"/>
      <c r="F73" s="16"/>
      <c r="G73" s="16"/>
      <c r="H73" s="16"/>
      <c r="I73" s="16"/>
      <c r="J73" s="16"/>
      <c r="K73" s="16"/>
      <c r="L73" s="16"/>
      <c r="M73" s="16"/>
      <c r="N73" s="16"/>
      <c r="O73" s="16"/>
      <c r="P73" s="16"/>
      <c r="Q73" s="16"/>
      <c r="R73" s="16"/>
      <c r="S73" s="16"/>
      <c r="T73" s="16"/>
      <c r="U73" s="16"/>
      <c r="V73" s="16"/>
      <c r="W73" s="16"/>
      <c r="X73" s="16"/>
      <c r="Y73" s="16"/>
      <c r="Z73" s="16"/>
      <c r="AA73" s="16"/>
    </row>
    <row r="74" spans="1:27" ht="13.2">
      <c r="A74" s="16"/>
      <c r="B74" s="16"/>
      <c r="C74" s="16"/>
      <c r="D74" s="16"/>
      <c r="E74" s="47"/>
      <c r="F74" s="16"/>
      <c r="G74" s="16"/>
      <c r="H74" s="16"/>
      <c r="I74" s="16"/>
      <c r="J74" s="16"/>
      <c r="K74" s="16"/>
      <c r="L74" s="16"/>
      <c r="M74" s="16"/>
      <c r="N74" s="16"/>
      <c r="O74" s="16"/>
      <c r="P74" s="16"/>
      <c r="Q74" s="16"/>
      <c r="R74" s="16"/>
      <c r="S74" s="16"/>
      <c r="T74" s="16"/>
      <c r="U74" s="16"/>
      <c r="V74" s="16"/>
      <c r="W74" s="16"/>
      <c r="X74" s="16"/>
      <c r="Y74" s="16"/>
      <c r="Z74" s="16"/>
      <c r="AA74" s="16"/>
    </row>
    <row r="75" spans="1:27" ht="13.2">
      <c r="A75" s="16"/>
      <c r="B75" s="16"/>
      <c r="C75" s="16"/>
      <c r="D75" s="16"/>
      <c r="E75" s="47"/>
      <c r="F75" s="16"/>
      <c r="G75" s="16"/>
      <c r="H75" s="16"/>
      <c r="I75" s="16"/>
      <c r="J75" s="16"/>
      <c r="K75" s="16"/>
      <c r="L75" s="16"/>
      <c r="M75" s="16"/>
      <c r="N75" s="16"/>
      <c r="O75" s="16"/>
      <c r="P75" s="16"/>
      <c r="Q75" s="16"/>
      <c r="R75" s="16"/>
      <c r="S75" s="16"/>
      <c r="T75" s="16"/>
      <c r="U75" s="16"/>
      <c r="V75" s="16"/>
      <c r="W75" s="16"/>
      <c r="X75" s="16"/>
      <c r="Y75" s="16"/>
      <c r="Z75" s="16"/>
      <c r="AA75" s="16"/>
    </row>
    <row r="76" spans="1:27" ht="13.2">
      <c r="A76" s="16"/>
      <c r="B76" s="16"/>
      <c r="C76" s="16"/>
      <c r="D76" s="16"/>
      <c r="E76" s="47"/>
      <c r="F76" s="16"/>
      <c r="G76" s="16"/>
      <c r="H76" s="16"/>
      <c r="I76" s="16"/>
      <c r="J76" s="16"/>
      <c r="K76" s="16"/>
      <c r="L76" s="16"/>
      <c r="M76" s="16"/>
      <c r="N76" s="16"/>
      <c r="O76" s="16"/>
      <c r="P76" s="16"/>
      <c r="Q76" s="16"/>
      <c r="R76" s="16"/>
      <c r="S76" s="16"/>
      <c r="T76" s="16"/>
      <c r="U76" s="16"/>
      <c r="V76" s="16"/>
      <c r="W76" s="16"/>
      <c r="X76" s="16"/>
      <c r="Y76" s="16"/>
      <c r="Z76" s="16"/>
      <c r="AA76" s="16"/>
    </row>
    <row r="77" spans="1:27" ht="13.2">
      <c r="A77" s="16"/>
      <c r="B77" s="16"/>
      <c r="C77" s="16"/>
      <c r="D77" s="16"/>
      <c r="E77" s="47"/>
      <c r="F77" s="16"/>
      <c r="G77" s="16"/>
      <c r="H77" s="16"/>
      <c r="I77" s="16"/>
      <c r="J77" s="16"/>
      <c r="K77" s="16"/>
      <c r="L77" s="16"/>
      <c r="M77" s="16"/>
      <c r="N77" s="16"/>
      <c r="O77" s="16"/>
      <c r="P77" s="16"/>
      <c r="Q77" s="16"/>
      <c r="R77" s="16"/>
      <c r="S77" s="16"/>
      <c r="T77" s="16"/>
      <c r="U77" s="16"/>
      <c r="V77" s="16"/>
      <c r="W77" s="16"/>
      <c r="X77" s="16"/>
      <c r="Y77" s="16"/>
      <c r="Z77" s="16"/>
      <c r="AA77" s="16"/>
    </row>
    <row r="78" spans="1:27" ht="13.2">
      <c r="A78" s="16"/>
      <c r="B78" s="16"/>
      <c r="C78" s="16"/>
      <c r="D78" s="16"/>
      <c r="E78" s="47"/>
      <c r="F78" s="16"/>
      <c r="G78" s="16"/>
      <c r="H78" s="16"/>
      <c r="I78" s="16"/>
      <c r="J78" s="16"/>
      <c r="K78" s="16"/>
      <c r="L78" s="16"/>
      <c r="M78" s="16"/>
      <c r="N78" s="16"/>
      <c r="O78" s="16"/>
      <c r="P78" s="16"/>
      <c r="Q78" s="16"/>
      <c r="R78" s="16"/>
      <c r="S78" s="16"/>
      <c r="T78" s="16"/>
      <c r="U78" s="16"/>
      <c r="V78" s="16"/>
      <c r="W78" s="16"/>
      <c r="X78" s="16"/>
      <c r="Y78" s="16"/>
      <c r="Z78" s="16"/>
      <c r="AA78" s="16"/>
    </row>
    <row r="79" spans="1:27" ht="13.2">
      <c r="A79" s="16"/>
      <c r="B79" s="16"/>
      <c r="C79" s="16"/>
      <c r="D79" s="16"/>
      <c r="E79" s="47"/>
      <c r="F79" s="16"/>
      <c r="G79" s="16"/>
      <c r="H79" s="16"/>
      <c r="I79" s="16"/>
      <c r="J79" s="16"/>
      <c r="K79" s="16"/>
      <c r="L79" s="16"/>
      <c r="M79" s="16"/>
      <c r="N79" s="16"/>
      <c r="O79" s="16"/>
      <c r="P79" s="16"/>
      <c r="Q79" s="16"/>
      <c r="R79" s="16"/>
      <c r="S79" s="16"/>
      <c r="T79" s="16"/>
      <c r="U79" s="16"/>
      <c r="V79" s="16"/>
      <c r="W79" s="16"/>
      <c r="X79" s="16"/>
      <c r="Y79" s="16"/>
      <c r="Z79" s="16"/>
      <c r="AA79" s="16"/>
    </row>
    <row r="80" spans="1:27" ht="13.2">
      <c r="A80" s="16"/>
      <c r="B80" s="16"/>
      <c r="C80" s="16"/>
      <c r="D80" s="16"/>
      <c r="E80" s="47"/>
      <c r="F80" s="16"/>
      <c r="G80" s="16"/>
      <c r="H80" s="16"/>
      <c r="I80" s="16"/>
      <c r="J80" s="16"/>
      <c r="K80" s="16"/>
      <c r="L80" s="16"/>
      <c r="M80" s="16"/>
      <c r="N80" s="16"/>
      <c r="O80" s="16"/>
      <c r="P80" s="16"/>
      <c r="Q80" s="16"/>
      <c r="R80" s="16"/>
      <c r="S80" s="16"/>
      <c r="T80" s="16"/>
      <c r="U80" s="16"/>
      <c r="V80" s="16"/>
      <c r="W80" s="16"/>
      <c r="X80" s="16"/>
      <c r="Y80" s="16"/>
      <c r="Z80" s="16"/>
      <c r="AA80" s="16"/>
    </row>
    <row r="81" spans="1:27" ht="13.2">
      <c r="A81" s="16"/>
      <c r="B81" s="16"/>
      <c r="C81" s="16"/>
      <c r="D81" s="16"/>
      <c r="E81" s="47"/>
      <c r="F81" s="16"/>
      <c r="G81" s="16"/>
      <c r="H81" s="16"/>
      <c r="I81" s="16"/>
      <c r="J81" s="16"/>
      <c r="K81" s="16"/>
      <c r="L81" s="16"/>
      <c r="M81" s="16"/>
      <c r="N81" s="16"/>
      <c r="O81" s="16"/>
      <c r="P81" s="16"/>
      <c r="Q81" s="16"/>
      <c r="R81" s="16"/>
      <c r="S81" s="16"/>
      <c r="T81" s="16"/>
      <c r="U81" s="16"/>
      <c r="V81" s="16"/>
      <c r="W81" s="16"/>
      <c r="X81" s="16"/>
      <c r="Y81" s="16"/>
      <c r="Z81" s="16"/>
      <c r="AA81" s="16"/>
    </row>
    <row r="82" spans="1:27" ht="13.2">
      <c r="A82" s="16"/>
      <c r="B82" s="16"/>
      <c r="C82" s="16"/>
      <c r="D82" s="16"/>
      <c r="E82" s="47"/>
      <c r="F82" s="16"/>
      <c r="G82" s="16"/>
      <c r="H82" s="16"/>
      <c r="I82" s="16"/>
      <c r="J82" s="16"/>
      <c r="K82" s="16"/>
      <c r="L82" s="16"/>
      <c r="M82" s="16"/>
      <c r="N82" s="16"/>
      <c r="O82" s="16"/>
      <c r="P82" s="16"/>
      <c r="Q82" s="16"/>
      <c r="R82" s="16"/>
      <c r="S82" s="16"/>
      <c r="T82" s="16"/>
      <c r="U82" s="16"/>
      <c r="V82" s="16"/>
      <c r="W82" s="16"/>
      <c r="X82" s="16"/>
      <c r="Y82" s="16"/>
      <c r="Z82" s="16"/>
      <c r="AA82" s="16"/>
    </row>
    <row r="83" spans="1:27" ht="13.2">
      <c r="A83" s="16"/>
      <c r="B83" s="16"/>
      <c r="C83" s="16"/>
      <c r="D83" s="16"/>
      <c r="E83" s="47"/>
      <c r="F83" s="16"/>
      <c r="G83" s="16"/>
      <c r="H83" s="16"/>
      <c r="I83" s="16"/>
      <c r="J83" s="16"/>
      <c r="K83" s="16"/>
      <c r="L83" s="16"/>
      <c r="M83" s="16"/>
      <c r="N83" s="16"/>
      <c r="O83" s="16"/>
      <c r="P83" s="16"/>
      <c r="Q83" s="16"/>
      <c r="R83" s="16"/>
      <c r="S83" s="16"/>
      <c r="T83" s="16"/>
      <c r="U83" s="16"/>
      <c r="V83" s="16"/>
      <c r="W83" s="16"/>
      <c r="X83" s="16"/>
      <c r="Y83" s="16"/>
      <c r="Z83" s="16"/>
      <c r="AA83" s="16"/>
    </row>
    <row r="84" spans="1:27" ht="13.2">
      <c r="A84" s="16"/>
      <c r="B84" s="16"/>
      <c r="C84" s="16"/>
      <c r="D84" s="16"/>
      <c r="E84" s="47"/>
      <c r="F84" s="16"/>
      <c r="G84" s="16"/>
      <c r="H84" s="16"/>
      <c r="I84" s="16"/>
      <c r="J84" s="16"/>
      <c r="K84" s="16"/>
      <c r="L84" s="16"/>
      <c r="M84" s="16"/>
      <c r="N84" s="16"/>
      <c r="O84" s="16"/>
      <c r="P84" s="16"/>
      <c r="Q84" s="16"/>
      <c r="R84" s="16"/>
      <c r="S84" s="16"/>
      <c r="T84" s="16"/>
      <c r="U84" s="16"/>
      <c r="V84" s="16"/>
      <c r="W84" s="16"/>
      <c r="X84" s="16"/>
      <c r="Y84" s="16"/>
      <c r="Z84" s="16"/>
      <c r="AA84" s="16"/>
    </row>
    <row r="85" spans="1:27" ht="13.2">
      <c r="A85" s="16"/>
      <c r="B85" s="16"/>
      <c r="C85" s="16"/>
      <c r="D85" s="16"/>
      <c r="E85" s="47"/>
      <c r="F85" s="16"/>
      <c r="G85" s="16"/>
      <c r="H85" s="16"/>
      <c r="I85" s="16"/>
      <c r="J85" s="16"/>
      <c r="K85" s="16"/>
      <c r="L85" s="16"/>
      <c r="M85" s="16"/>
      <c r="N85" s="16"/>
      <c r="O85" s="16"/>
      <c r="P85" s="16"/>
      <c r="Q85" s="16"/>
      <c r="R85" s="16"/>
      <c r="S85" s="16"/>
      <c r="T85" s="16"/>
      <c r="U85" s="16"/>
      <c r="V85" s="16"/>
      <c r="W85" s="16"/>
      <c r="X85" s="16"/>
      <c r="Y85" s="16"/>
      <c r="Z85" s="16"/>
      <c r="AA85" s="16"/>
    </row>
    <row r="86" spans="1:27" ht="13.2">
      <c r="A86" s="16"/>
      <c r="B86" s="16"/>
      <c r="C86" s="16"/>
      <c r="D86" s="16"/>
      <c r="E86" s="47"/>
      <c r="F86" s="16"/>
      <c r="G86" s="16"/>
      <c r="H86" s="16"/>
      <c r="I86" s="16"/>
      <c r="J86" s="16"/>
      <c r="K86" s="16"/>
      <c r="L86" s="16"/>
      <c r="M86" s="16"/>
      <c r="N86" s="16"/>
      <c r="O86" s="16"/>
      <c r="P86" s="16"/>
      <c r="Q86" s="16"/>
      <c r="R86" s="16"/>
      <c r="S86" s="16"/>
      <c r="T86" s="16"/>
      <c r="U86" s="16"/>
      <c r="V86" s="16"/>
      <c r="W86" s="16"/>
      <c r="X86" s="16"/>
      <c r="Y86" s="16"/>
      <c r="Z86" s="16"/>
      <c r="AA86" s="16"/>
    </row>
    <row r="87" spans="1:27" ht="13.2">
      <c r="A87" s="16"/>
      <c r="B87" s="16"/>
      <c r="C87" s="16"/>
      <c r="D87" s="16"/>
      <c r="E87" s="47"/>
      <c r="F87" s="16"/>
      <c r="G87" s="16"/>
      <c r="H87" s="16"/>
      <c r="I87" s="16"/>
      <c r="J87" s="16"/>
      <c r="K87" s="16"/>
      <c r="L87" s="16"/>
      <c r="M87" s="16"/>
      <c r="N87" s="16"/>
      <c r="O87" s="16"/>
      <c r="P87" s="16"/>
      <c r="Q87" s="16"/>
      <c r="R87" s="16"/>
      <c r="S87" s="16"/>
      <c r="T87" s="16"/>
      <c r="U87" s="16"/>
      <c r="V87" s="16"/>
      <c r="W87" s="16"/>
      <c r="X87" s="16"/>
      <c r="Y87" s="16"/>
      <c r="Z87" s="16"/>
      <c r="AA87" s="16"/>
    </row>
    <row r="88" spans="1:27" ht="13.2">
      <c r="A88" s="16"/>
      <c r="B88" s="16"/>
      <c r="C88" s="16"/>
      <c r="D88" s="16"/>
      <c r="E88" s="47"/>
      <c r="F88" s="16"/>
      <c r="G88" s="16"/>
      <c r="H88" s="16"/>
      <c r="I88" s="16"/>
      <c r="J88" s="16"/>
      <c r="K88" s="16"/>
      <c r="L88" s="16"/>
      <c r="M88" s="16"/>
      <c r="N88" s="16"/>
      <c r="O88" s="16"/>
      <c r="P88" s="16"/>
      <c r="Q88" s="16"/>
      <c r="R88" s="16"/>
      <c r="S88" s="16"/>
      <c r="T88" s="16"/>
      <c r="U88" s="16"/>
      <c r="V88" s="16"/>
      <c r="W88" s="16"/>
      <c r="X88" s="16"/>
      <c r="Y88" s="16"/>
      <c r="Z88" s="16"/>
      <c r="AA88" s="16"/>
    </row>
    <row r="89" spans="1:27" ht="13.2">
      <c r="A89" s="16"/>
      <c r="B89" s="16"/>
      <c r="C89" s="16"/>
      <c r="D89" s="16"/>
      <c r="E89" s="47"/>
      <c r="F89" s="16"/>
      <c r="G89" s="16"/>
      <c r="H89" s="16"/>
      <c r="I89" s="16"/>
      <c r="J89" s="16"/>
      <c r="K89" s="16"/>
      <c r="L89" s="16"/>
      <c r="M89" s="16"/>
      <c r="N89" s="16"/>
      <c r="O89" s="16"/>
      <c r="P89" s="16"/>
      <c r="Q89" s="16"/>
      <c r="R89" s="16"/>
      <c r="S89" s="16"/>
      <c r="T89" s="16"/>
      <c r="U89" s="16"/>
      <c r="V89" s="16"/>
      <c r="W89" s="16"/>
      <c r="X89" s="16"/>
      <c r="Y89" s="16"/>
      <c r="Z89" s="16"/>
      <c r="AA89" s="16"/>
    </row>
    <row r="90" spans="1:27" ht="13.2">
      <c r="A90" s="16"/>
      <c r="B90" s="16"/>
      <c r="C90" s="16"/>
      <c r="D90" s="16"/>
      <c r="E90" s="47"/>
      <c r="F90" s="16"/>
      <c r="G90" s="16"/>
      <c r="H90" s="16"/>
      <c r="I90" s="16"/>
      <c r="J90" s="16"/>
      <c r="K90" s="16"/>
      <c r="L90" s="16"/>
      <c r="M90" s="16"/>
      <c r="N90" s="16"/>
      <c r="O90" s="16"/>
      <c r="P90" s="16"/>
      <c r="Q90" s="16"/>
      <c r="R90" s="16"/>
      <c r="S90" s="16"/>
      <c r="T90" s="16"/>
      <c r="U90" s="16"/>
      <c r="V90" s="16"/>
      <c r="W90" s="16"/>
      <c r="X90" s="16"/>
      <c r="Y90" s="16"/>
      <c r="Z90" s="16"/>
      <c r="AA90" s="16"/>
    </row>
    <row r="91" spans="1:27" ht="13.2">
      <c r="A91" s="16"/>
      <c r="B91" s="16"/>
      <c r="C91" s="16"/>
      <c r="D91" s="16"/>
      <c r="E91" s="47"/>
      <c r="F91" s="16"/>
      <c r="G91" s="16"/>
      <c r="H91" s="16"/>
      <c r="I91" s="16"/>
      <c r="J91" s="16"/>
      <c r="K91" s="16"/>
      <c r="L91" s="16"/>
      <c r="M91" s="16"/>
      <c r="N91" s="16"/>
      <c r="O91" s="16"/>
      <c r="P91" s="16"/>
      <c r="Q91" s="16"/>
      <c r="R91" s="16"/>
      <c r="S91" s="16"/>
      <c r="T91" s="16"/>
      <c r="U91" s="16"/>
      <c r="V91" s="16"/>
      <c r="W91" s="16"/>
      <c r="X91" s="16"/>
      <c r="Y91" s="16"/>
      <c r="Z91" s="16"/>
      <c r="AA91" s="16"/>
    </row>
    <row r="92" spans="1:27" ht="13.2">
      <c r="A92" s="16"/>
      <c r="B92" s="16"/>
      <c r="C92" s="16"/>
      <c r="D92" s="16"/>
      <c r="E92" s="47"/>
      <c r="F92" s="16"/>
      <c r="G92" s="16"/>
      <c r="H92" s="16"/>
      <c r="I92" s="16"/>
      <c r="J92" s="16"/>
      <c r="K92" s="16"/>
      <c r="L92" s="16"/>
      <c r="M92" s="16"/>
      <c r="N92" s="16"/>
      <c r="O92" s="16"/>
      <c r="P92" s="16"/>
      <c r="Q92" s="16"/>
      <c r="R92" s="16"/>
      <c r="S92" s="16"/>
      <c r="T92" s="16"/>
      <c r="U92" s="16"/>
      <c r="V92" s="16"/>
      <c r="W92" s="16"/>
      <c r="X92" s="16"/>
      <c r="Y92" s="16"/>
      <c r="Z92" s="16"/>
      <c r="AA92" s="16"/>
    </row>
    <row r="93" spans="1:27" ht="13.2">
      <c r="A93" s="16"/>
      <c r="B93" s="16"/>
      <c r="C93" s="16"/>
      <c r="D93" s="16"/>
      <c r="E93" s="47"/>
      <c r="F93" s="16"/>
      <c r="G93" s="16"/>
      <c r="H93" s="16"/>
      <c r="I93" s="16"/>
      <c r="J93" s="16"/>
      <c r="K93" s="16"/>
      <c r="L93" s="16"/>
      <c r="M93" s="16"/>
      <c r="N93" s="16"/>
      <c r="O93" s="16"/>
      <c r="P93" s="16"/>
      <c r="Q93" s="16"/>
      <c r="R93" s="16"/>
      <c r="S93" s="16"/>
      <c r="T93" s="16"/>
      <c r="U93" s="16"/>
      <c r="V93" s="16"/>
      <c r="W93" s="16"/>
      <c r="X93" s="16"/>
      <c r="Y93" s="16"/>
      <c r="Z93" s="16"/>
      <c r="AA93" s="16"/>
    </row>
    <row r="94" spans="1:27" ht="13.2">
      <c r="A94" s="16"/>
      <c r="B94" s="16"/>
      <c r="C94" s="16"/>
      <c r="D94" s="16"/>
      <c r="E94" s="47"/>
      <c r="F94" s="16"/>
      <c r="G94" s="16"/>
      <c r="H94" s="16"/>
      <c r="I94" s="16"/>
      <c r="J94" s="16"/>
      <c r="K94" s="16"/>
      <c r="L94" s="16"/>
      <c r="M94" s="16"/>
      <c r="N94" s="16"/>
      <c r="O94" s="16"/>
      <c r="P94" s="16"/>
      <c r="Q94" s="16"/>
      <c r="R94" s="16"/>
      <c r="S94" s="16"/>
      <c r="T94" s="16"/>
      <c r="U94" s="16"/>
      <c r="V94" s="16"/>
      <c r="W94" s="16"/>
      <c r="X94" s="16"/>
      <c r="Y94" s="16"/>
      <c r="Z94" s="16"/>
      <c r="AA94" s="16"/>
    </row>
    <row r="95" spans="1:27" ht="13.2">
      <c r="A95" s="16"/>
      <c r="B95" s="16"/>
      <c r="C95" s="16"/>
      <c r="D95" s="16"/>
      <c r="E95" s="47"/>
      <c r="F95" s="16"/>
      <c r="G95" s="16"/>
      <c r="H95" s="16"/>
      <c r="I95" s="16"/>
      <c r="J95" s="16"/>
      <c r="K95" s="16"/>
      <c r="L95" s="16"/>
      <c r="M95" s="16"/>
      <c r="N95" s="16"/>
      <c r="O95" s="16"/>
      <c r="P95" s="16"/>
      <c r="Q95" s="16"/>
      <c r="R95" s="16"/>
      <c r="S95" s="16"/>
      <c r="T95" s="16"/>
      <c r="U95" s="16"/>
      <c r="V95" s="16"/>
      <c r="W95" s="16"/>
      <c r="X95" s="16"/>
      <c r="Y95" s="16"/>
      <c r="Z95" s="16"/>
      <c r="AA95" s="16"/>
    </row>
    <row r="96" spans="1:27" ht="13.2">
      <c r="A96" s="16"/>
      <c r="B96" s="16"/>
      <c r="C96" s="16"/>
      <c r="D96" s="16"/>
      <c r="E96" s="47"/>
      <c r="F96" s="16"/>
      <c r="G96" s="16"/>
      <c r="H96" s="16"/>
      <c r="I96" s="16"/>
      <c r="J96" s="16"/>
      <c r="K96" s="16"/>
      <c r="L96" s="16"/>
      <c r="M96" s="16"/>
      <c r="N96" s="16"/>
      <c r="O96" s="16"/>
      <c r="P96" s="16"/>
      <c r="Q96" s="16"/>
      <c r="R96" s="16"/>
      <c r="S96" s="16"/>
      <c r="T96" s="16"/>
      <c r="U96" s="16"/>
      <c r="V96" s="16"/>
      <c r="W96" s="16"/>
      <c r="X96" s="16"/>
      <c r="Y96" s="16"/>
      <c r="Z96" s="16"/>
      <c r="AA96" s="16"/>
    </row>
    <row r="97" spans="1:27" ht="13.2">
      <c r="A97" s="16"/>
      <c r="B97" s="16"/>
      <c r="C97" s="16"/>
      <c r="D97" s="16"/>
      <c r="E97" s="47"/>
      <c r="F97" s="16"/>
      <c r="G97" s="16"/>
      <c r="H97" s="16"/>
      <c r="I97" s="16"/>
      <c r="J97" s="16"/>
      <c r="K97" s="16"/>
      <c r="L97" s="16"/>
      <c r="M97" s="16"/>
      <c r="N97" s="16"/>
      <c r="O97" s="16"/>
      <c r="P97" s="16"/>
      <c r="Q97" s="16"/>
      <c r="R97" s="16"/>
      <c r="S97" s="16"/>
      <c r="T97" s="16"/>
      <c r="U97" s="16"/>
      <c r="V97" s="16"/>
      <c r="W97" s="16"/>
      <c r="X97" s="16"/>
      <c r="Y97" s="16"/>
      <c r="Z97" s="16"/>
      <c r="AA97" s="16"/>
    </row>
    <row r="98" spans="1:27" ht="13.2">
      <c r="A98" s="16"/>
      <c r="B98" s="16"/>
      <c r="C98" s="16"/>
      <c r="D98" s="16"/>
      <c r="E98" s="47"/>
      <c r="F98" s="16"/>
      <c r="G98" s="16"/>
      <c r="H98" s="16"/>
      <c r="I98" s="16"/>
      <c r="J98" s="16"/>
      <c r="K98" s="16"/>
      <c r="L98" s="16"/>
      <c r="M98" s="16"/>
      <c r="N98" s="16"/>
      <c r="O98" s="16"/>
      <c r="P98" s="16"/>
      <c r="Q98" s="16"/>
      <c r="R98" s="16"/>
      <c r="S98" s="16"/>
      <c r="T98" s="16"/>
      <c r="U98" s="16"/>
      <c r="V98" s="16"/>
      <c r="W98" s="16"/>
      <c r="X98" s="16"/>
      <c r="Y98" s="16"/>
      <c r="Z98" s="16"/>
      <c r="AA98" s="16"/>
    </row>
    <row r="99" spans="1:27" ht="13.2">
      <c r="A99" s="16"/>
      <c r="B99" s="16"/>
      <c r="C99" s="16"/>
      <c r="D99" s="16"/>
      <c r="E99" s="47"/>
      <c r="F99" s="16"/>
      <c r="G99" s="16"/>
      <c r="H99" s="16"/>
      <c r="I99" s="16"/>
      <c r="J99" s="16"/>
      <c r="K99" s="16"/>
      <c r="L99" s="16"/>
      <c r="M99" s="16"/>
      <c r="N99" s="16"/>
      <c r="O99" s="16"/>
      <c r="P99" s="16"/>
      <c r="Q99" s="16"/>
      <c r="R99" s="16"/>
      <c r="S99" s="16"/>
      <c r="T99" s="16"/>
      <c r="U99" s="16"/>
      <c r="V99" s="16"/>
      <c r="W99" s="16"/>
      <c r="X99" s="16"/>
      <c r="Y99" s="16"/>
      <c r="Z99" s="16"/>
      <c r="AA99" s="16"/>
    </row>
    <row r="100" spans="1:27" ht="13.2">
      <c r="A100" s="16"/>
      <c r="B100" s="16"/>
      <c r="C100" s="16"/>
      <c r="D100" s="16"/>
      <c r="E100" s="47"/>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3.2">
      <c r="A101" s="16"/>
      <c r="B101" s="16"/>
      <c r="C101" s="16"/>
      <c r="D101" s="16"/>
      <c r="E101" s="47"/>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3.2">
      <c r="A102" s="16"/>
      <c r="B102" s="16"/>
      <c r="C102" s="16"/>
      <c r="D102" s="16"/>
      <c r="E102" s="47"/>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3.2">
      <c r="A103" s="16"/>
      <c r="B103" s="16"/>
      <c r="C103" s="16"/>
      <c r="D103" s="16"/>
      <c r="E103" s="47"/>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3.2">
      <c r="A104" s="16"/>
      <c r="B104" s="16"/>
      <c r="C104" s="16"/>
      <c r="D104" s="16"/>
      <c r="E104" s="47"/>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3.2">
      <c r="A105" s="16"/>
      <c r="B105" s="16"/>
      <c r="C105" s="16"/>
      <c r="D105" s="16"/>
      <c r="E105" s="47"/>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3.2">
      <c r="A106" s="16"/>
      <c r="B106" s="16"/>
      <c r="C106" s="16"/>
      <c r="D106" s="16"/>
      <c r="E106" s="47"/>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3.2">
      <c r="A107" s="16"/>
      <c r="B107" s="16"/>
      <c r="C107" s="16"/>
      <c r="D107" s="16"/>
      <c r="E107" s="47"/>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3.2">
      <c r="A108" s="16"/>
      <c r="B108" s="16"/>
      <c r="C108" s="16"/>
      <c r="D108" s="16"/>
      <c r="E108" s="47"/>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3.2">
      <c r="A109" s="16"/>
      <c r="B109" s="16"/>
      <c r="C109" s="16"/>
      <c r="D109" s="16"/>
      <c r="E109" s="47"/>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3.2">
      <c r="A110" s="16"/>
      <c r="B110" s="16"/>
      <c r="C110" s="16"/>
      <c r="D110" s="16"/>
      <c r="E110" s="47"/>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3.2">
      <c r="A111" s="16"/>
      <c r="B111" s="16"/>
      <c r="C111" s="16"/>
      <c r="D111" s="16"/>
      <c r="E111" s="47"/>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3.2">
      <c r="A112" s="16"/>
      <c r="B112" s="16"/>
      <c r="C112" s="16"/>
      <c r="D112" s="16"/>
      <c r="E112" s="47"/>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3.2">
      <c r="A113" s="16"/>
      <c r="B113" s="16"/>
      <c r="C113" s="16"/>
      <c r="D113" s="16"/>
      <c r="E113" s="47"/>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3.2">
      <c r="A114" s="16"/>
      <c r="B114" s="16"/>
      <c r="C114" s="16"/>
      <c r="D114" s="16"/>
      <c r="E114" s="47"/>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3.2">
      <c r="A115" s="16"/>
      <c r="B115" s="16"/>
      <c r="C115" s="16"/>
      <c r="D115" s="16"/>
      <c r="E115" s="47"/>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3.2">
      <c r="A116" s="16"/>
      <c r="B116" s="16"/>
      <c r="C116" s="16"/>
      <c r="D116" s="16"/>
      <c r="E116" s="47"/>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3.2">
      <c r="A117" s="16"/>
      <c r="B117" s="16"/>
      <c r="C117" s="16"/>
      <c r="D117" s="16"/>
      <c r="E117" s="47"/>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3.2">
      <c r="A118" s="16"/>
      <c r="B118" s="16"/>
      <c r="C118" s="16"/>
      <c r="D118" s="16"/>
      <c r="E118" s="47"/>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3.2">
      <c r="A119" s="16"/>
      <c r="B119" s="16"/>
      <c r="C119" s="16"/>
      <c r="D119" s="16"/>
      <c r="E119" s="47"/>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3.2">
      <c r="A120" s="16"/>
      <c r="B120" s="16"/>
      <c r="C120" s="16"/>
      <c r="D120" s="16"/>
      <c r="E120" s="47"/>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3.2">
      <c r="A121" s="16"/>
      <c r="B121" s="16"/>
      <c r="C121" s="16"/>
      <c r="D121" s="16"/>
      <c r="E121" s="47"/>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3.2">
      <c r="A122" s="16"/>
      <c r="B122" s="16"/>
      <c r="C122" s="16"/>
      <c r="D122" s="16"/>
      <c r="E122" s="47"/>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3.2">
      <c r="A123" s="16"/>
      <c r="B123" s="16"/>
      <c r="C123" s="16"/>
      <c r="D123" s="16"/>
      <c r="E123" s="47"/>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3.2">
      <c r="A124" s="16"/>
      <c r="B124" s="16"/>
      <c r="C124" s="16"/>
      <c r="D124" s="16"/>
      <c r="E124" s="47"/>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3.2">
      <c r="A125" s="16"/>
      <c r="B125" s="16"/>
      <c r="C125" s="16"/>
      <c r="D125" s="16"/>
      <c r="E125" s="47"/>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3.2">
      <c r="A126" s="16"/>
      <c r="B126" s="16"/>
      <c r="C126" s="16"/>
      <c r="D126" s="16"/>
      <c r="E126" s="47"/>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3.2">
      <c r="A127" s="16"/>
      <c r="B127" s="16"/>
      <c r="C127" s="16"/>
      <c r="D127" s="16"/>
      <c r="E127" s="47"/>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3.2">
      <c r="A128" s="16"/>
      <c r="B128" s="16"/>
      <c r="C128" s="16"/>
      <c r="D128" s="16"/>
      <c r="E128" s="47"/>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3.2">
      <c r="A129" s="16"/>
      <c r="B129" s="16"/>
      <c r="C129" s="16"/>
      <c r="D129" s="16"/>
      <c r="E129" s="47"/>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3.2">
      <c r="A130" s="16"/>
      <c r="B130" s="16"/>
      <c r="C130" s="16"/>
      <c r="D130" s="16"/>
      <c r="E130" s="47"/>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3.2">
      <c r="A131" s="16"/>
      <c r="B131" s="16"/>
      <c r="C131" s="16"/>
      <c r="D131" s="16"/>
      <c r="E131" s="47"/>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3.2">
      <c r="A132" s="16"/>
      <c r="B132" s="16"/>
      <c r="C132" s="16"/>
      <c r="D132" s="16"/>
      <c r="E132" s="47"/>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3.2">
      <c r="A133" s="16"/>
      <c r="B133" s="16"/>
      <c r="C133" s="16"/>
      <c r="D133" s="16"/>
      <c r="E133" s="47"/>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3.2">
      <c r="A134" s="16"/>
      <c r="B134" s="16"/>
      <c r="C134" s="16"/>
      <c r="D134" s="16"/>
      <c r="E134" s="47"/>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3.2">
      <c r="A135" s="16"/>
      <c r="B135" s="16"/>
      <c r="C135" s="16"/>
      <c r="D135" s="16"/>
      <c r="E135" s="47"/>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3.2">
      <c r="A136" s="16"/>
      <c r="B136" s="16"/>
      <c r="C136" s="16"/>
      <c r="D136" s="16"/>
      <c r="E136" s="47"/>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3.2">
      <c r="A137" s="16"/>
      <c r="B137" s="16"/>
      <c r="C137" s="16"/>
      <c r="D137" s="16"/>
      <c r="E137" s="47"/>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3.2">
      <c r="A138" s="16"/>
      <c r="B138" s="16"/>
      <c r="C138" s="16"/>
      <c r="D138" s="16"/>
      <c r="E138" s="47"/>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3.2">
      <c r="A139" s="16"/>
      <c r="B139" s="16"/>
      <c r="C139" s="16"/>
      <c r="D139" s="16"/>
      <c r="E139" s="47"/>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3.2">
      <c r="A140" s="16"/>
      <c r="B140" s="16"/>
      <c r="C140" s="16"/>
      <c r="D140" s="16"/>
      <c r="E140" s="47"/>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3.2">
      <c r="A141" s="16"/>
      <c r="B141" s="16"/>
      <c r="C141" s="16"/>
      <c r="D141" s="16"/>
      <c r="E141" s="47"/>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3.2">
      <c r="A142" s="16"/>
      <c r="B142" s="16"/>
      <c r="C142" s="16"/>
      <c r="D142" s="16"/>
      <c r="E142" s="47"/>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3.2">
      <c r="A143" s="16"/>
      <c r="B143" s="16"/>
      <c r="C143" s="16"/>
      <c r="D143" s="16"/>
      <c r="E143" s="47"/>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3.2">
      <c r="A144" s="16"/>
      <c r="B144" s="16"/>
      <c r="C144" s="16"/>
      <c r="D144" s="16"/>
      <c r="E144" s="47"/>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3.2">
      <c r="A145" s="16"/>
      <c r="B145" s="16"/>
      <c r="C145" s="16"/>
      <c r="D145" s="16"/>
      <c r="E145" s="47"/>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3.2">
      <c r="A146" s="16"/>
      <c r="B146" s="16"/>
      <c r="C146" s="16"/>
      <c r="D146" s="16"/>
      <c r="E146" s="47"/>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3.2">
      <c r="A147" s="16"/>
      <c r="B147" s="16"/>
      <c r="C147" s="16"/>
      <c r="D147" s="16"/>
      <c r="E147" s="47"/>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3.2">
      <c r="A148" s="16"/>
      <c r="B148" s="16"/>
      <c r="C148" s="16"/>
      <c r="D148" s="16"/>
      <c r="E148" s="47"/>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3.2">
      <c r="A149" s="16"/>
      <c r="B149" s="16"/>
      <c r="C149" s="16"/>
      <c r="D149" s="16"/>
      <c r="E149" s="47"/>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3.2">
      <c r="A150" s="16"/>
      <c r="B150" s="16"/>
      <c r="C150" s="16"/>
      <c r="D150" s="16"/>
      <c r="E150" s="47"/>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3.2">
      <c r="A151" s="16"/>
      <c r="B151" s="16"/>
      <c r="C151" s="16"/>
      <c r="D151" s="16"/>
      <c r="E151" s="47"/>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3.2">
      <c r="A152" s="16"/>
      <c r="B152" s="16"/>
      <c r="C152" s="16"/>
      <c r="D152" s="16"/>
      <c r="E152" s="47"/>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3.2">
      <c r="A153" s="16"/>
      <c r="B153" s="16"/>
      <c r="C153" s="16"/>
      <c r="D153" s="16"/>
      <c r="E153" s="47"/>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3.2">
      <c r="A154" s="16"/>
      <c r="B154" s="16"/>
      <c r="C154" s="16"/>
      <c r="D154" s="16"/>
      <c r="E154" s="47"/>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3.2">
      <c r="A155" s="16"/>
      <c r="B155" s="16"/>
      <c r="C155" s="16"/>
      <c r="D155" s="16"/>
      <c r="E155" s="47"/>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3.2">
      <c r="A156" s="16"/>
      <c r="B156" s="16"/>
      <c r="C156" s="16"/>
      <c r="D156" s="16"/>
      <c r="E156" s="47"/>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3.2">
      <c r="A157" s="16"/>
      <c r="B157" s="16"/>
      <c r="C157" s="16"/>
      <c r="D157" s="16"/>
      <c r="E157" s="47"/>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3.2">
      <c r="A158" s="16"/>
      <c r="B158" s="16"/>
      <c r="C158" s="16"/>
      <c r="D158" s="16"/>
      <c r="E158" s="47"/>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3.2">
      <c r="A159" s="16"/>
      <c r="B159" s="16"/>
      <c r="C159" s="16"/>
      <c r="D159" s="16"/>
      <c r="E159" s="47"/>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3.2">
      <c r="A160" s="16"/>
      <c r="B160" s="16"/>
      <c r="C160" s="16"/>
      <c r="D160" s="16"/>
      <c r="E160" s="47"/>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3.2">
      <c r="A161" s="16"/>
      <c r="B161" s="16"/>
      <c r="C161" s="16"/>
      <c r="D161" s="16"/>
      <c r="E161" s="47"/>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3.2">
      <c r="A162" s="16"/>
      <c r="B162" s="16"/>
      <c r="C162" s="16"/>
      <c r="D162" s="16"/>
      <c r="E162" s="47"/>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3.2">
      <c r="A163" s="16"/>
      <c r="B163" s="16"/>
      <c r="C163" s="16"/>
      <c r="D163" s="16"/>
      <c r="E163" s="47"/>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3.2">
      <c r="A164" s="16"/>
      <c r="B164" s="16"/>
      <c r="C164" s="16"/>
      <c r="D164" s="16"/>
      <c r="E164" s="47"/>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3.2">
      <c r="A165" s="16"/>
      <c r="B165" s="16"/>
      <c r="C165" s="16"/>
      <c r="D165" s="16"/>
      <c r="E165" s="47"/>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3.2">
      <c r="A166" s="16"/>
      <c r="B166" s="16"/>
      <c r="C166" s="16"/>
      <c r="D166" s="16"/>
      <c r="E166" s="47"/>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3.2">
      <c r="A167" s="16"/>
      <c r="B167" s="16"/>
      <c r="C167" s="16"/>
      <c r="D167" s="16"/>
      <c r="E167" s="47"/>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3.2">
      <c r="A168" s="16"/>
      <c r="B168" s="16"/>
      <c r="C168" s="16"/>
      <c r="D168" s="16"/>
      <c r="E168" s="47"/>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3.2">
      <c r="A169" s="16"/>
      <c r="B169" s="16"/>
      <c r="C169" s="16"/>
      <c r="D169" s="16"/>
      <c r="E169" s="47"/>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3.2">
      <c r="A170" s="16"/>
      <c r="B170" s="16"/>
      <c r="C170" s="16"/>
      <c r="D170" s="16"/>
      <c r="E170" s="47"/>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3.2">
      <c r="A171" s="16"/>
      <c r="B171" s="16"/>
      <c r="C171" s="16"/>
      <c r="D171" s="16"/>
      <c r="E171" s="47"/>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3.2">
      <c r="A172" s="16"/>
      <c r="B172" s="16"/>
      <c r="C172" s="16"/>
      <c r="D172" s="16"/>
      <c r="E172" s="47"/>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3.2">
      <c r="A173" s="16"/>
      <c r="B173" s="16"/>
      <c r="C173" s="16"/>
      <c r="D173" s="16"/>
      <c r="E173" s="47"/>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3.2">
      <c r="A174" s="16"/>
      <c r="B174" s="16"/>
      <c r="C174" s="16"/>
      <c r="D174" s="16"/>
      <c r="E174" s="47"/>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3.2">
      <c r="A175" s="16"/>
      <c r="B175" s="16"/>
      <c r="C175" s="16"/>
      <c r="D175" s="16"/>
      <c r="E175" s="47"/>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3.2">
      <c r="A176" s="16"/>
      <c r="B176" s="16"/>
      <c r="C176" s="16"/>
      <c r="D176" s="16"/>
      <c r="E176" s="47"/>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3.2">
      <c r="A177" s="16"/>
      <c r="B177" s="16"/>
      <c r="C177" s="16"/>
      <c r="D177" s="16"/>
      <c r="E177" s="47"/>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3.2">
      <c r="A178" s="16"/>
      <c r="B178" s="16"/>
      <c r="C178" s="16"/>
      <c r="D178" s="16"/>
      <c r="E178" s="47"/>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3.2">
      <c r="A179" s="16"/>
      <c r="B179" s="16"/>
      <c r="C179" s="16"/>
      <c r="D179" s="16"/>
      <c r="E179" s="47"/>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3.2">
      <c r="A180" s="16"/>
      <c r="B180" s="16"/>
      <c r="C180" s="16"/>
      <c r="D180" s="16"/>
      <c r="E180" s="47"/>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3.2">
      <c r="A181" s="16"/>
      <c r="B181" s="16"/>
      <c r="C181" s="16"/>
      <c r="D181" s="16"/>
      <c r="E181" s="47"/>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3.2">
      <c r="A182" s="16"/>
      <c r="B182" s="16"/>
      <c r="C182" s="16"/>
      <c r="D182" s="16"/>
      <c r="E182" s="47"/>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3.2">
      <c r="A183" s="16"/>
      <c r="B183" s="16"/>
      <c r="C183" s="16"/>
      <c r="D183" s="16"/>
      <c r="E183" s="47"/>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3.2">
      <c r="A184" s="16"/>
      <c r="B184" s="16"/>
      <c r="C184" s="16"/>
      <c r="D184" s="16"/>
      <c r="E184" s="47"/>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3.2">
      <c r="A185" s="16"/>
      <c r="B185" s="16"/>
      <c r="C185" s="16"/>
      <c r="D185" s="16"/>
      <c r="E185" s="47"/>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3.2">
      <c r="A186" s="16"/>
      <c r="B186" s="16"/>
      <c r="C186" s="16"/>
      <c r="D186" s="16"/>
      <c r="E186" s="47"/>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3.2">
      <c r="A187" s="16"/>
      <c r="B187" s="16"/>
      <c r="C187" s="16"/>
      <c r="D187" s="16"/>
      <c r="E187" s="47"/>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3.2">
      <c r="A188" s="16"/>
      <c r="B188" s="16"/>
      <c r="C188" s="16"/>
      <c r="D188" s="16"/>
      <c r="E188" s="47"/>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3.2">
      <c r="A189" s="16"/>
      <c r="B189" s="16"/>
      <c r="C189" s="16"/>
      <c r="D189" s="16"/>
      <c r="E189" s="47"/>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3.2">
      <c r="A190" s="16"/>
      <c r="B190" s="16"/>
      <c r="C190" s="16"/>
      <c r="D190" s="16"/>
      <c r="E190" s="47"/>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3.2">
      <c r="A191" s="16"/>
      <c r="B191" s="16"/>
      <c r="C191" s="16"/>
      <c r="D191" s="16"/>
      <c r="E191" s="47"/>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3.2">
      <c r="A192" s="16"/>
      <c r="B192" s="16"/>
      <c r="C192" s="16"/>
      <c r="D192" s="16"/>
      <c r="E192" s="47"/>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3.2">
      <c r="A193" s="16"/>
      <c r="B193" s="16"/>
      <c r="C193" s="16"/>
      <c r="D193" s="16"/>
      <c r="E193" s="47"/>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3.2">
      <c r="A194" s="16"/>
      <c r="B194" s="16"/>
      <c r="C194" s="16"/>
      <c r="D194" s="16"/>
      <c r="E194" s="47"/>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3.2">
      <c r="A195" s="16"/>
      <c r="B195" s="16"/>
      <c r="C195" s="16"/>
      <c r="D195" s="16"/>
      <c r="E195" s="47"/>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3.2">
      <c r="A196" s="16"/>
      <c r="B196" s="16"/>
      <c r="C196" s="16"/>
      <c r="D196" s="16"/>
      <c r="E196" s="47"/>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3.2">
      <c r="A197" s="16"/>
      <c r="B197" s="16"/>
      <c r="C197" s="16"/>
      <c r="D197" s="16"/>
      <c r="E197" s="47"/>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3.2">
      <c r="A198" s="16"/>
      <c r="B198" s="16"/>
      <c r="C198" s="16"/>
      <c r="D198" s="16"/>
      <c r="E198" s="47"/>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3.2">
      <c r="A199" s="16"/>
      <c r="B199" s="16"/>
      <c r="C199" s="16"/>
      <c r="D199" s="16"/>
      <c r="E199" s="47"/>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3.2">
      <c r="A200" s="16"/>
      <c r="B200" s="16"/>
      <c r="C200" s="16"/>
      <c r="D200" s="16"/>
      <c r="E200" s="47"/>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3.2">
      <c r="A201" s="16"/>
      <c r="B201" s="16"/>
      <c r="C201" s="16"/>
      <c r="D201" s="16"/>
      <c r="E201" s="47"/>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3.2">
      <c r="A202" s="16"/>
      <c r="B202" s="16"/>
      <c r="C202" s="16"/>
      <c r="D202" s="16"/>
      <c r="E202" s="47"/>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3.2">
      <c r="A203" s="16"/>
      <c r="B203" s="16"/>
      <c r="C203" s="16"/>
      <c r="D203" s="16"/>
      <c r="E203" s="47"/>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3.2">
      <c r="A204" s="16"/>
      <c r="B204" s="16"/>
      <c r="C204" s="16"/>
      <c r="D204" s="16"/>
      <c r="E204" s="47"/>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3.2">
      <c r="A205" s="16"/>
      <c r="B205" s="16"/>
      <c r="C205" s="16"/>
      <c r="D205" s="16"/>
      <c r="E205" s="47"/>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3.2">
      <c r="A206" s="16"/>
      <c r="B206" s="16"/>
      <c r="C206" s="16"/>
      <c r="D206" s="16"/>
      <c r="E206" s="47"/>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3.2">
      <c r="A207" s="16"/>
      <c r="B207" s="16"/>
      <c r="C207" s="16"/>
      <c r="D207" s="16"/>
      <c r="E207" s="47"/>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3.2">
      <c r="A208" s="16"/>
      <c r="B208" s="16"/>
      <c r="C208" s="16"/>
      <c r="D208" s="16"/>
      <c r="E208" s="47"/>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3.2">
      <c r="A209" s="16"/>
      <c r="B209" s="16"/>
      <c r="C209" s="16"/>
      <c r="D209" s="16"/>
      <c r="E209" s="47"/>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3.2">
      <c r="A210" s="16"/>
      <c r="B210" s="16"/>
      <c r="C210" s="16"/>
      <c r="D210" s="16"/>
      <c r="E210" s="47"/>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3.2">
      <c r="A211" s="16"/>
      <c r="B211" s="16"/>
      <c r="C211" s="16"/>
      <c r="D211" s="16"/>
      <c r="E211" s="47"/>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3.2">
      <c r="A212" s="16"/>
      <c r="B212" s="16"/>
      <c r="C212" s="16"/>
      <c r="D212" s="16"/>
      <c r="E212" s="47"/>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3.2">
      <c r="A213" s="16"/>
      <c r="B213" s="16"/>
      <c r="C213" s="16"/>
      <c r="D213" s="16"/>
      <c r="E213" s="47"/>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3.2">
      <c r="A214" s="16"/>
      <c r="B214" s="16"/>
      <c r="C214" s="16"/>
      <c r="D214" s="16"/>
      <c r="E214" s="47"/>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3.2">
      <c r="A215" s="16"/>
      <c r="B215" s="16"/>
      <c r="C215" s="16"/>
      <c r="D215" s="16"/>
      <c r="E215" s="47"/>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3.2">
      <c r="A216" s="16"/>
      <c r="B216" s="16"/>
      <c r="C216" s="16"/>
      <c r="D216" s="16"/>
      <c r="E216" s="47"/>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3.2">
      <c r="A217" s="16"/>
      <c r="B217" s="16"/>
      <c r="C217" s="16"/>
      <c r="D217" s="16"/>
      <c r="E217" s="47"/>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3.2">
      <c r="A218" s="16"/>
      <c r="B218" s="16"/>
      <c r="C218" s="16"/>
      <c r="D218" s="16"/>
      <c r="E218" s="47"/>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3.2">
      <c r="A219" s="16"/>
      <c r="B219" s="16"/>
      <c r="C219" s="16"/>
      <c r="D219" s="16"/>
      <c r="E219" s="47"/>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3.2">
      <c r="A220" s="16"/>
      <c r="B220" s="16"/>
      <c r="C220" s="16"/>
      <c r="D220" s="16"/>
      <c r="E220" s="47"/>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3.2">
      <c r="A221" s="16"/>
      <c r="B221" s="16"/>
      <c r="C221" s="16"/>
      <c r="D221" s="16"/>
      <c r="E221" s="47"/>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3.2">
      <c r="A222" s="16"/>
      <c r="B222" s="16"/>
      <c r="C222" s="16"/>
      <c r="D222" s="16"/>
      <c r="E222" s="47"/>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3.2">
      <c r="A223" s="16"/>
      <c r="B223" s="16"/>
      <c r="C223" s="16"/>
      <c r="D223" s="16"/>
      <c r="E223" s="47"/>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3.2">
      <c r="A224" s="16"/>
      <c r="B224" s="16"/>
      <c r="C224" s="16"/>
      <c r="D224" s="16"/>
      <c r="E224" s="47"/>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3.2">
      <c r="A225" s="16"/>
      <c r="B225" s="16"/>
      <c r="C225" s="16"/>
      <c r="D225" s="16"/>
      <c r="E225" s="47"/>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3.2">
      <c r="A226" s="16"/>
      <c r="B226" s="16"/>
      <c r="C226" s="16"/>
      <c r="D226" s="16"/>
      <c r="E226" s="47"/>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3.2">
      <c r="A227" s="16"/>
      <c r="B227" s="16"/>
      <c r="C227" s="16"/>
      <c r="D227" s="16"/>
      <c r="E227" s="47"/>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3.2">
      <c r="A228" s="16"/>
      <c r="B228" s="16"/>
      <c r="C228" s="16"/>
      <c r="D228" s="16"/>
      <c r="E228" s="47"/>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3.2">
      <c r="A229" s="16"/>
      <c r="B229" s="16"/>
      <c r="C229" s="16"/>
      <c r="D229" s="16"/>
      <c r="E229" s="47"/>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3.2">
      <c r="A230" s="16"/>
      <c r="B230" s="16"/>
      <c r="C230" s="16"/>
      <c r="D230" s="16"/>
      <c r="E230" s="47"/>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3.2">
      <c r="A231" s="16"/>
      <c r="B231" s="16"/>
      <c r="C231" s="16"/>
      <c r="D231" s="16"/>
      <c r="E231" s="47"/>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3.2">
      <c r="A232" s="16"/>
      <c r="B232" s="16"/>
      <c r="C232" s="16"/>
      <c r="D232" s="16"/>
      <c r="E232" s="47"/>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3.2">
      <c r="A233" s="16"/>
      <c r="B233" s="16"/>
      <c r="C233" s="16"/>
      <c r="D233" s="16"/>
      <c r="E233" s="47"/>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3.2">
      <c r="A234" s="16"/>
      <c r="B234" s="16"/>
      <c r="C234" s="16"/>
      <c r="D234" s="16"/>
      <c r="E234" s="47"/>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3.2">
      <c r="A235" s="16"/>
      <c r="B235" s="16"/>
      <c r="C235" s="16"/>
      <c r="D235" s="16"/>
      <c r="E235" s="47"/>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3.2">
      <c r="A236" s="16"/>
      <c r="B236" s="16"/>
      <c r="C236" s="16"/>
      <c r="D236" s="16"/>
      <c r="E236" s="47"/>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3.2">
      <c r="A237" s="16"/>
      <c r="B237" s="16"/>
      <c r="C237" s="16"/>
      <c r="D237" s="16"/>
      <c r="E237" s="47"/>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3.2">
      <c r="A238" s="16"/>
      <c r="B238" s="16"/>
      <c r="C238" s="16"/>
      <c r="D238" s="16"/>
      <c r="E238" s="47"/>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3.2">
      <c r="A239" s="16"/>
      <c r="B239" s="16"/>
      <c r="C239" s="16"/>
      <c r="D239" s="16"/>
      <c r="E239" s="47"/>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3.2">
      <c r="A240" s="16"/>
      <c r="B240" s="16"/>
      <c r="C240" s="16"/>
      <c r="D240" s="16"/>
      <c r="E240" s="47"/>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3.2">
      <c r="A241" s="16"/>
      <c r="B241" s="16"/>
      <c r="C241" s="16"/>
      <c r="D241" s="16"/>
      <c r="E241" s="47"/>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3.2">
      <c r="A242" s="16"/>
      <c r="B242" s="16"/>
      <c r="C242" s="16"/>
      <c r="D242" s="16"/>
      <c r="E242" s="47"/>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3.2">
      <c r="A243" s="16"/>
      <c r="B243" s="16"/>
      <c r="C243" s="16"/>
      <c r="D243" s="16"/>
      <c r="E243" s="47"/>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3.2">
      <c r="A244" s="16"/>
      <c r="B244" s="16"/>
      <c r="C244" s="16"/>
      <c r="D244" s="16"/>
      <c r="E244" s="47"/>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3.2">
      <c r="A245" s="16"/>
      <c r="B245" s="16"/>
      <c r="C245" s="16"/>
      <c r="D245" s="16"/>
      <c r="E245" s="47"/>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3.2">
      <c r="A246" s="16"/>
      <c r="B246" s="16"/>
      <c r="C246" s="16"/>
      <c r="D246" s="16"/>
      <c r="E246" s="47"/>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3.2">
      <c r="A247" s="16"/>
      <c r="B247" s="16"/>
      <c r="C247" s="16"/>
      <c r="D247" s="16"/>
      <c r="E247" s="47"/>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3.2">
      <c r="A248" s="16"/>
      <c r="B248" s="16"/>
      <c r="C248" s="16"/>
      <c r="D248" s="16"/>
      <c r="E248" s="47"/>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3.2">
      <c r="A249" s="16"/>
      <c r="B249" s="16"/>
      <c r="C249" s="16"/>
      <c r="D249" s="16"/>
      <c r="E249" s="47"/>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3.2">
      <c r="A250" s="16"/>
      <c r="B250" s="16"/>
      <c r="C250" s="16"/>
      <c r="D250" s="16"/>
      <c r="E250" s="47"/>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3.2">
      <c r="A251" s="16"/>
      <c r="B251" s="16"/>
      <c r="C251" s="16"/>
      <c r="D251" s="16"/>
      <c r="E251" s="47"/>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3.2">
      <c r="A252" s="16"/>
      <c r="B252" s="16"/>
      <c r="C252" s="16"/>
      <c r="D252" s="16"/>
      <c r="E252" s="47"/>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3.2">
      <c r="A253" s="16"/>
      <c r="B253" s="16"/>
      <c r="C253" s="16"/>
      <c r="D253" s="16"/>
      <c r="E253" s="47"/>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3.2">
      <c r="A254" s="16"/>
      <c r="B254" s="16"/>
      <c r="C254" s="16"/>
      <c r="D254" s="16"/>
      <c r="E254" s="47"/>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3.2">
      <c r="A255" s="16"/>
      <c r="B255" s="16"/>
      <c r="C255" s="16"/>
      <c r="D255" s="16"/>
      <c r="E255" s="47"/>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3.2">
      <c r="A256" s="16"/>
      <c r="B256" s="16"/>
      <c r="C256" s="16"/>
      <c r="D256" s="16"/>
      <c r="E256" s="47"/>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3.2">
      <c r="A257" s="16"/>
      <c r="B257" s="16"/>
      <c r="C257" s="16"/>
      <c r="D257" s="16"/>
      <c r="E257" s="47"/>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3.2">
      <c r="A258" s="16"/>
      <c r="B258" s="16"/>
      <c r="C258" s="16"/>
      <c r="D258" s="16"/>
      <c r="E258" s="47"/>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3.2">
      <c r="A259" s="16"/>
      <c r="B259" s="16"/>
      <c r="C259" s="16"/>
      <c r="D259" s="16"/>
      <c r="E259" s="47"/>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3.2">
      <c r="A260" s="16"/>
      <c r="B260" s="16"/>
      <c r="C260" s="16"/>
      <c r="D260" s="16"/>
      <c r="E260" s="47"/>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3.2">
      <c r="A261" s="16"/>
      <c r="B261" s="16"/>
      <c r="C261" s="16"/>
      <c r="D261" s="16"/>
      <c r="E261" s="47"/>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3.2">
      <c r="A262" s="16"/>
      <c r="B262" s="16"/>
      <c r="C262" s="16"/>
      <c r="D262" s="16"/>
      <c r="E262" s="47"/>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3.2">
      <c r="A263" s="16"/>
      <c r="B263" s="16"/>
      <c r="C263" s="16"/>
      <c r="D263" s="16"/>
      <c r="E263" s="47"/>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3.2">
      <c r="A264" s="16"/>
      <c r="B264" s="16"/>
      <c r="C264" s="16"/>
      <c r="D264" s="16"/>
      <c r="E264" s="47"/>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3.2">
      <c r="A265" s="16"/>
      <c r="B265" s="16"/>
      <c r="C265" s="16"/>
      <c r="D265" s="16"/>
      <c r="E265" s="47"/>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3.2">
      <c r="A266" s="16"/>
      <c r="B266" s="16"/>
      <c r="C266" s="16"/>
      <c r="D266" s="16"/>
      <c r="E266" s="47"/>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3.2">
      <c r="A267" s="16"/>
      <c r="B267" s="16"/>
      <c r="C267" s="16"/>
      <c r="D267" s="16"/>
      <c r="E267" s="47"/>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3.2">
      <c r="A268" s="16"/>
      <c r="B268" s="16"/>
      <c r="C268" s="16"/>
      <c r="D268" s="16"/>
      <c r="E268" s="47"/>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3.2">
      <c r="A269" s="16"/>
      <c r="B269" s="16"/>
      <c r="C269" s="16"/>
      <c r="D269" s="16"/>
      <c r="E269" s="47"/>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3.2">
      <c r="A270" s="16"/>
      <c r="B270" s="16"/>
      <c r="C270" s="16"/>
      <c r="D270" s="16"/>
      <c r="E270" s="47"/>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3.2">
      <c r="A271" s="16"/>
      <c r="B271" s="16"/>
      <c r="C271" s="16"/>
      <c r="D271" s="16"/>
      <c r="E271" s="47"/>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3.2">
      <c r="A272" s="16"/>
      <c r="B272" s="16"/>
      <c r="C272" s="16"/>
      <c r="D272" s="16"/>
      <c r="E272" s="47"/>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3.2">
      <c r="A273" s="16"/>
      <c r="B273" s="16"/>
      <c r="C273" s="16"/>
      <c r="D273" s="16"/>
      <c r="E273" s="47"/>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3.2">
      <c r="A274" s="16"/>
      <c r="B274" s="16"/>
      <c r="C274" s="16"/>
      <c r="D274" s="16"/>
      <c r="E274" s="47"/>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3.2">
      <c r="A275" s="16"/>
      <c r="B275" s="16"/>
      <c r="C275" s="16"/>
      <c r="D275" s="16"/>
      <c r="E275" s="47"/>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3.2">
      <c r="A276" s="16"/>
      <c r="B276" s="16"/>
      <c r="C276" s="16"/>
      <c r="D276" s="16"/>
      <c r="E276" s="47"/>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3.2">
      <c r="A277" s="16"/>
      <c r="B277" s="16"/>
      <c r="C277" s="16"/>
      <c r="D277" s="16"/>
      <c r="E277" s="47"/>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3.2">
      <c r="A278" s="16"/>
      <c r="B278" s="16"/>
      <c r="C278" s="16"/>
      <c r="D278" s="16"/>
      <c r="E278" s="47"/>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3.2">
      <c r="A279" s="16"/>
      <c r="B279" s="16"/>
      <c r="C279" s="16"/>
      <c r="D279" s="16"/>
      <c r="E279" s="47"/>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3.2">
      <c r="A280" s="16"/>
      <c r="B280" s="16"/>
      <c r="C280" s="16"/>
      <c r="D280" s="16"/>
      <c r="E280" s="47"/>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3.2">
      <c r="A281" s="16"/>
      <c r="B281" s="16"/>
      <c r="C281" s="16"/>
      <c r="D281" s="16"/>
      <c r="E281" s="47"/>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3.2">
      <c r="A282" s="16"/>
      <c r="B282" s="16"/>
      <c r="C282" s="16"/>
      <c r="D282" s="16"/>
      <c r="E282" s="47"/>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3.2">
      <c r="A283" s="16"/>
      <c r="B283" s="16"/>
      <c r="C283" s="16"/>
      <c r="D283" s="16"/>
      <c r="E283" s="47"/>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3.2">
      <c r="A284" s="16"/>
      <c r="B284" s="16"/>
      <c r="C284" s="16"/>
      <c r="D284" s="16"/>
      <c r="E284" s="47"/>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3.2">
      <c r="A285" s="16"/>
      <c r="B285" s="16"/>
      <c r="C285" s="16"/>
      <c r="D285" s="16"/>
      <c r="E285" s="47"/>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3.2">
      <c r="A286" s="16"/>
      <c r="B286" s="16"/>
      <c r="C286" s="16"/>
      <c r="D286" s="16"/>
      <c r="E286" s="47"/>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3.2">
      <c r="A287" s="16"/>
      <c r="B287" s="16"/>
      <c r="C287" s="16"/>
      <c r="D287" s="16"/>
      <c r="E287" s="47"/>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3.2">
      <c r="A288" s="16"/>
      <c r="B288" s="16"/>
      <c r="C288" s="16"/>
      <c r="D288" s="16"/>
      <c r="E288" s="47"/>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3.2">
      <c r="A289" s="16"/>
      <c r="B289" s="16"/>
      <c r="C289" s="16"/>
      <c r="D289" s="16"/>
      <c r="E289" s="47"/>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3.2">
      <c r="A290" s="16"/>
      <c r="B290" s="16"/>
      <c r="C290" s="16"/>
      <c r="D290" s="16"/>
      <c r="E290" s="47"/>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3.2">
      <c r="A291" s="16"/>
      <c r="B291" s="16"/>
      <c r="C291" s="16"/>
      <c r="D291" s="16"/>
      <c r="E291" s="47"/>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3.2">
      <c r="A292" s="16"/>
      <c r="B292" s="16"/>
      <c r="C292" s="16"/>
      <c r="D292" s="16"/>
      <c r="E292" s="47"/>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3.2">
      <c r="A293" s="16"/>
      <c r="B293" s="16"/>
      <c r="C293" s="16"/>
      <c r="D293" s="16"/>
      <c r="E293" s="47"/>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3.2">
      <c r="A294" s="16"/>
      <c r="B294" s="16"/>
      <c r="C294" s="16"/>
      <c r="D294" s="16"/>
      <c r="E294" s="47"/>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3.2">
      <c r="A295" s="16"/>
      <c r="B295" s="16"/>
      <c r="C295" s="16"/>
      <c r="D295" s="16"/>
      <c r="E295" s="47"/>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3.2">
      <c r="A296" s="16"/>
      <c r="B296" s="16"/>
      <c r="C296" s="16"/>
      <c r="D296" s="16"/>
      <c r="E296" s="47"/>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3.2">
      <c r="A297" s="16"/>
      <c r="B297" s="16"/>
      <c r="C297" s="16"/>
      <c r="D297" s="16"/>
      <c r="E297" s="47"/>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3.2">
      <c r="A298" s="16"/>
      <c r="B298" s="16"/>
      <c r="C298" s="16"/>
      <c r="D298" s="16"/>
      <c r="E298" s="47"/>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3.2">
      <c r="A299" s="16"/>
      <c r="B299" s="16"/>
      <c r="C299" s="16"/>
      <c r="D299" s="16"/>
      <c r="E299" s="47"/>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3.2">
      <c r="A300" s="16"/>
      <c r="B300" s="16"/>
      <c r="C300" s="16"/>
      <c r="D300" s="16"/>
      <c r="E300" s="47"/>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3.2">
      <c r="A301" s="16"/>
      <c r="B301" s="16"/>
      <c r="C301" s="16"/>
      <c r="D301" s="16"/>
      <c r="E301" s="47"/>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3.2">
      <c r="A302" s="16"/>
      <c r="B302" s="16"/>
      <c r="C302" s="16"/>
      <c r="D302" s="16"/>
      <c r="E302" s="47"/>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3.2">
      <c r="A303" s="16"/>
      <c r="B303" s="16"/>
      <c r="C303" s="16"/>
      <c r="D303" s="16"/>
      <c r="E303" s="47"/>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3.2">
      <c r="A304" s="16"/>
      <c r="B304" s="16"/>
      <c r="C304" s="16"/>
      <c r="D304" s="16"/>
      <c r="E304" s="47"/>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3.2">
      <c r="A305" s="16"/>
      <c r="B305" s="16"/>
      <c r="C305" s="16"/>
      <c r="D305" s="16"/>
      <c r="E305" s="47"/>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3.2">
      <c r="A306" s="16"/>
      <c r="B306" s="16"/>
      <c r="C306" s="16"/>
      <c r="D306" s="16"/>
      <c r="E306" s="47"/>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3.2">
      <c r="A307" s="16"/>
      <c r="B307" s="16"/>
      <c r="C307" s="16"/>
      <c r="D307" s="16"/>
      <c r="E307" s="47"/>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3.2">
      <c r="A308" s="16"/>
      <c r="B308" s="16"/>
      <c r="C308" s="16"/>
      <c r="D308" s="16"/>
      <c r="E308" s="47"/>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3.2">
      <c r="A309" s="16"/>
      <c r="B309" s="16"/>
      <c r="C309" s="16"/>
      <c r="D309" s="16"/>
      <c r="E309" s="47"/>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3.2">
      <c r="A310" s="16"/>
      <c r="B310" s="16"/>
      <c r="C310" s="16"/>
      <c r="D310" s="16"/>
      <c r="E310" s="47"/>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3.2">
      <c r="A311" s="16"/>
      <c r="B311" s="16"/>
      <c r="C311" s="16"/>
      <c r="D311" s="16"/>
      <c r="E311" s="47"/>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3.2">
      <c r="A312" s="16"/>
      <c r="B312" s="16"/>
      <c r="C312" s="16"/>
      <c r="D312" s="16"/>
      <c r="E312" s="47"/>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3.2">
      <c r="A313" s="16"/>
      <c r="B313" s="16"/>
      <c r="C313" s="16"/>
      <c r="D313" s="16"/>
      <c r="E313" s="47"/>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3.2">
      <c r="A314" s="16"/>
      <c r="B314" s="16"/>
      <c r="C314" s="16"/>
      <c r="D314" s="16"/>
      <c r="E314" s="47"/>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3.2">
      <c r="A315" s="16"/>
      <c r="B315" s="16"/>
      <c r="C315" s="16"/>
      <c r="D315" s="16"/>
      <c r="E315" s="47"/>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3.2">
      <c r="A316" s="16"/>
      <c r="B316" s="16"/>
      <c r="C316" s="16"/>
      <c r="D316" s="16"/>
      <c r="E316" s="47"/>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3.2">
      <c r="A317" s="16"/>
      <c r="B317" s="16"/>
      <c r="C317" s="16"/>
      <c r="D317" s="16"/>
      <c r="E317" s="47"/>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3.2">
      <c r="A318" s="16"/>
      <c r="B318" s="16"/>
      <c r="C318" s="16"/>
      <c r="D318" s="16"/>
      <c r="E318" s="47"/>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3.2">
      <c r="A319" s="16"/>
      <c r="B319" s="16"/>
      <c r="C319" s="16"/>
      <c r="D319" s="16"/>
      <c r="E319" s="47"/>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3.2">
      <c r="A320" s="16"/>
      <c r="B320" s="16"/>
      <c r="C320" s="16"/>
      <c r="D320" s="16"/>
      <c r="E320" s="47"/>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3.2">
      <c r="A321" s="16"/>
      <c r="B321" s="16"/>
      <c r="C321" s="16"/>
      <c r="D321" s="16"/>
      <c r="E321" s="47"/>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3.2">
      <c r="A322" s="16"/>
      <c r="B322" s="16"/>
      <c r="C322" s="16"/>
      <c r="D322" s="16"/>
      <c r="E322" s="47"/>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3.2">
      <c r="A323" s="16"/>
      <c r="B323" s="16"/>
      <c r="C323" s="16"/>
      <c r="D323" s="16"/>
      <c r="E323" s="47"/>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3.2">
      <c r="A324" s="16"/>
      <c r="B324" s="16"/>
      <c r="C324" s="16"/>
      <c r="D324" s="16"/>
      <c r="E324" s="47"/>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3.2">
      <c r="A325" s="16"/>
      <c r="B325" s="16"/>
      <c r="C325" s="16"/>
      <c r="D325" s="16"/>
      <c r="E325" s="47"/>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3.2">
      <c r="A326" s="16"/>
      <c r="B326" s="16"/>
      <c r="C326" s="16"/>
      <c r="D326" s="16"/>
      <c r="E326" s="47"/>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3.2">
      <c r="A327" s="16"/>
      <c r="B327" s="16"/>
      <c r="C327" s="16"/>
      <c r="D327" s="16"/>
      <c r="E327" s="47"/>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3.2">
      <c r="A328" s="16"/>
      <c r="B328" s="16"/>
      <c r="C328" s="16"/>
      <c r="D328" s="16"/>
      <c r="E328" s="47"/>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3.2">
      <c r="A329" s="16"/>
      <c r="B329" s="16"/>
      <c r="C329" s="16"/>
      <c r="D329" s="16"/>
      <c r="E329" s="47"/>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3.2">
      <c r="A330" s="16"/>
      <c r="B330" s="16"/>
      <c r="C330" s="16"/>
      <c r="D330" s="16"/>
      <c r="E330" s="47"/>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3.2">
      <c r="A331" s="16"/>
      <c r="B331" s="16"/>
      <c r="C331" s="16"/>
      <c r="D331" s="16"/>
      <c r="E331" s="47"/>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3.2">
      <c r="A332" s="16"/>
      <c r="B332" s="16"/>
      <c r="C332" s="16"/>
      <c r="D332" s="16"/>
      <c r="E332" s="47"/>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3.2">
      <c r="A333" s="16"/>
      <c r="B333" s="16"/>
      <c r="C333" s="16"/>
      <c r="D333" s="16"/>
      <c r="E333" s="47"/>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3.2">
      <c r="A334" s="16"/>
      <c r="B334" s="16"/>
      <c r="C334" s="16"/>
      <c r="D334" s="16"/>
      <c r="E334" s="47"/>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3.2">
      <c r="A335" s="16"/>
      <c r="B335" s="16"/>
      <c r="C335" s="16"/>
      <c r="D335" s="16"/>
      <c r="E335" s="47"/>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3.2">
      <c r="A336" s="16"/>
      <c r="B336" s="16"/>
      <c r="C336" s="16"/>
      <c r="D336" s="16"/>
      <c r="E336" s="47"/>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3.2">
      <c r="A337" s="16"/>
      <c r="B337" s="16"/>
      <c r="C337" s="16"/>
      <c r="D337" s="16"/>
      <c r="E337" s="47"/>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3.2">
      <c r="A338" s="16"/>
      <c r="B338" s="16"/>
      <c r="C338" s="16"/>
      <c r="D338" s="16"/>
      <c r="E338" s="47"/>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3.2">
      <c r="A339" s="16"/>
      <c r="B339" s="16"/>
      <c r="C339" s="16"/>
      <c r="D339" s="16"/>
      <c r="E339" s="47"/>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3.2">
      <c r="A340" s="16"/>
      <c r="B340" s="16"/>
      <c r="C340" s="16"/>
      <c r="D340" s="16"/>
      <c r="E340" s="47"/>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3.2">
      <c r="A341" s="16"/>
      <c r="B341" s="16"/>
      <c r="C341" s="16"/>
      <c r="D341" s="16"/>
      <c r="E341" s="47"/>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3.2">
      <c r="A342" s="16"/>
      <c r="B342" s="16"/>
      <c r="C342" s="16"/>
      <c r="D342" s="16"/>
      <c r="E342" s="47"/>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3.2">
      <c r="A343" s="16"/>
      <c r="B343" s="16"/>
      <c r="C343" s="16"/>
      <c r="D343" s="16"/>
      <c r="E343" s="47"/>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3.2">
      <c r="A344" s="16"/>
      <c r="B344" s="16"/>
      <c r="C344" s="16"/>
      <c r="D344" s="16"/>
      <c r="E344" s="47"/>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3.2">
      <c r="A345" s="16"/>
      <c r="B345" s="16"/>
      <c r="C345" s="16"/>
      <c r="D345" s="16"/>
      <c r="E345" s="47"/>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3.2">
      <c r="A346" s="16"/>
      <c r="B346" s="16"/>
      <c r="C346" s="16"/>
      <c r="D346" s="16"/>
      <c r="E346" s="47"/>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3.2">
      <c r="A347" s="16"/>
      <c r="B347" s="16"/>
      <c r="C347" s="16"/>
      <c r="D347" s="16"/>
      <c r="E347" s="47"/>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3.2">
      <c r="A348" s="16"/>
      <c r="B348" s="16"/>
      <c r="C348" s="16"/>
      <c r="D348" s="16"/>
      <c r="E348" s="47"/>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3.2">
      <c r="A349" s="16"/>
      <c r="B349" s="16"/>
      <c r="C349" s="16"/>
      <c r="D349" s="16"/>
      <c r="E349" s="47"/>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3.2">
      <c r="A350" s="16"/>
      <c r="B350" s="16"/>
      <c r="C350" s="16"/>
      <c r="D350" s="16"/>
      <c r="E350" s="47"/>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3.2">
      <c r="A351" s="16"/>
      <c r="B351" s="16"/>
      <c r="C351" s="16"/>
      <c r="D351" s="16"/>
      <c r="E351" s="47"/>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3.2">
      <c r="A352" s="16"/>
      <c r="B352" s="16"/>
      <c r="C352" s="16"/>
      <c r="D352" s="16"/>
      <c r="E352" s="47"/>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3.2">
      <c r="A353" s="16"/>
      <c r="B353" s="16"/>
      <c r="C353" s="16"/>
      <c r="D353" s="16"/>
      <c r="E353" s="47"/>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3.2">
      <c r="A354" s="16"/>
      <c r="B354" s="16"/>
      <c r="C354" s="16"/>
      <c r="D354" s="16"/>
      <c r="E354" s="47"/>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3.2">
      <c r="A355" s="16"/>
      <c r="B355" s="16"/>
      <c r="C355" s="16"/>
      <c r="D355" s="16"/>
      <c r="E355" s="47"/>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3.2">
      <c r="A356" s="16"/>
      <c r="B356" s="16"/>
      <c r="C356" s="16"/>
      <c r="D356" s="16"/>
      <c r="E356" s="47"/>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3.2">
      <c r="A357" s="16"/>
      <c r="B357" s="16"/>
      <c r="C357" s="16"/>
      <c r="D357" s="16"/>
      <c r="E357" s="47"/>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3.2">
      <c r="A358" s="16"/>
      <c r="B358" s="16"/>
      <c r="C358" s="16"/>
      <c r="D358" s="16"/>
      <c r="E358" s="47"/>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3.2">
      <c r="A359" s="16"/>
      <c r="B359" s="16"/>
      <c r="C359" s="16"/>
      <c r="D359" s="16"/>
      <c r="E359" s="47"/>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3.2">
      <c r="A360" s="16"/>
      <c r="B360" s="16"/>
      <c r="C360" s="16"/>
      <c r="D360" s="16"/>
      <c r="E360" s="47"/>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3.2">
      <c r="A361" s="16"/>
      <c r="B361" s="16"/>
      <c r="C361" s="16"/>
      <c r="D361" s="16"/>
      <c r="E361" s="47"/>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3.2">
      <c r="A362" s="16"/>
      <c r="B362" s="16"/>
      <c r="C362" s="16"/>
      <c r="D362" s="16"/>
      <c r="E362" s="47"/>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3.2">
      <c r="A363" s="16"/>
      <c r="B363" s="16"/>
      <c r="C363" s="16"/>
      <c r="D363" s="16"/>
      <c r="E363" s="47"/>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3.2">
      <c r="A364" s="16"/>
      <c r="B364" s="16"/>
      <c r="C364" s="16"/>
      <c r="D364" s="16"/>
      <c r="E364" s="47"/>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3.2">
      <c r="A365" s="16"/>
      <c r="B365" s="16"/>
      <c r="C365" s="16"/>
      <c r="D365" s="16"/>
      <c r="E365" s="47"/>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3.2">
      <c r="A366" s="16"/>
      <c r="B366" s="16"/>
      <c r="C366" s="16"/>
      <c r="D366" s="16"/>
      <c r="E366" s="47"/>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3.2">
      <c r="A367" s="16"/>
      <c r="B367" s="16"/>
      <c r="C367" s="16"/>
      <c r="D367" s="16"/>
      <c r="E367" s="47"/>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3.2">
      <c r="A368" s="16"/>
      <c r="B368" s="16"/>
      <c r="C368" s="16"/>
      <c r="D368" s="16"/>
      <c r="E368" s="47"/>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3.2">
      <c r="A369" s="16"/>
      <c r="B369" s="16"/>
      <c r="C369" s="16"/>
      <c r="D369" s="16"/>
      <c r="E369" s="47"/>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3.2">
      <c r="A370" s="16"/>
      <c r="B370" s="16"/>
      <c r="C370" s="16"/>
      <c r="D370" s="16"/>
      <c r="E370" s="47"/>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3.2">
      <c r="A371" s="16"/>
      <c r="B371" s="16"/>
      <c r="C371" s="16"/>
      <c r="D371" s="16"/>
      <c r="E371" s="47"/>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3.2">
      <c r="A372" s="16"/>
      <c r="B372" s="16"/>
      <c r="C372" s="16"/>
      <c r="D372" s="16"/>
      <c r="E372" s="47"/>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3.2">
      <c r="A373" s="16"/>
      <c r="B373" s="16"/>
      <c r="C373" s="16"/>
      <c r="D373" s="16"/>
      <c r="E373" s="47"/>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3.2">
      <c r="A374" s="16"/>
      <c r="B374" s="16"/>
      <c r="C374" s="16"/>
      <c r="D374" s="16"/>
      <c r="E374" s="47"/>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3.2">
      <c r="A375" s="16"/>
      <c r="B375" s="16"/>
      <c r="C375" s="16"/>
      <c r="D375" s="16"/>
      <c r="E375" s="47"/>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3.2">
      <c r="A376" s="16"/>
      <c r="B376" s="16"/>
      <c r="C376" s="16"/>
      <c r="D376" s="16"/>
      <c r="E376" s="47"/>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3.2">
      <c r="A377" s="16"/>
      <c r="B377" s="16"/>
      <c r="C377" s="16"/>
      <c r="D377" s="16"/>
      <c r="E377" s="47"/>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3.2">
      <c r="A378" s="16"/>
      <c r="B378" s="16"/>
      <c r="C378" s="16"/>
      <c r="D378" s="16"/>
      <c r="E378" s="47"/>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3.2">
      <c r="A379" s="16"/>
      <c r="B379" s="16"/>
      <c r="C379" s="16"/>
      <c r="D379" s="16"/>
      <c r="E379" s="47"/>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3.2">
      <c r="A380" s="16"/>
      <c r="B380" s="16"/>
      <c r="C380" s="16"/>
      <c r="D380" s="16"/>
      <c r="E380" s="47"/>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3.2">
      <c r="A381" s="16"/>
      <c r="B381" s="16"/>
      <c r="C381" s="16"/>
      <c r="D381" s="16"/>
      <c r="E381" s="47"/>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3.2">
      <c r="A382" s="16"/>
      <c r="B382" s="16"/>
      <c r="C382" s="16"/>
      <c r="D382" s="16"/>
      <c r="E382" s="47"/>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3.2">
      <c r="A383" s="16"/>
      <c r="B383" s="16"/>
      <c r="C383" s="16"/>
      <c r="D383" s="16"/>
      <c r="E383" s="47"/>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3.2">
      <c r="A384" s="16"/>
      <c r="B384" s="16"/>
      <c r="C384" s="16"/>
      <c r="D384" s="16"/>
      <c r="E384" s="47"/>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3.2">
      <c r="A385" s="16"/>
      <c r="B385" s="16"/>
      <c r="C385" s="16"/>
      <c r="D385" s="16"/>
      <c r="E385" s="47"/>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3.2">
      <c r="A386" s="16"/>
      <c r="B386" s="16"/>
      <c r="C386" s="16"/>
      <c r="D386" s="16"/>
      <c r="E386" s="47"/>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3.2">
      <c r="A387" s="16"/>
      <c r="B387" s="16"/>
      <c r="C387" s="16"/>
      <c r="D387" s="16"/>
      <c r="E387" s="47"/>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3.2">
      <c r="A388" s="16"/>
      <c r="B388" s="16"/>
      <c r="C388" s="16"/>
      <c r="D388" s="16"/>
      <c r="E388" s="47"/>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3.2">
      <c r="A389" s="16"/>
      <c r="B389" s="16"/>
      <c r="C389" s="16"/>
      <c r="D389" s="16"/>
      <c r="E389" s="47"/>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3.2">
      <c r="A390" s="16"/>
      <c r="B390" s="16"/>
      <c r="C390" s="16"/>
      <c r="D390" s="16"/>
      <c r="E390" s="47"/>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3.2">
      <c r="A391" s="16"/>
      <c r="B391" s="16"/>
      <c r="C391" s="16"/>
      <c r="D391" s="16"/>
      <c r="E391" s="47"/>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3.2">
      <c r="A392" s="16"/>
      <c r="B392" s="16"/>
      <c r="C392" s="16"/>
      <c r="D392" s="16"/>
      <c r="E392" s="47"/>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3.2">
      <c r="A393" s="16"/>
      <c r="B393" s="16"/>
      <c r="C393" s="16"/>
      <c r="D393" s="16"/>
      <c r="E393" s="47"/>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3.2">
      <c r="A394" s="16"/>
      <c r="B394" s="16"/>
      <c r="C394" s="16"/>
      <c r="D394" s="16"/>
      <c r="E394" s="47"/>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3.2">
      <c r="A395" s="16"/>
      <c r="B395" s="16"/>
      <c r="C395" s="16"/>
      <c r="D395" s="16"/>
      <c r="E395" s="47"/>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3.2">
      <c r="A396" s="16"/>
      <c r="B396" s="16"/>
      <c r="C396" s="16"/>
      <c r="D396" s="16"/>
      <c r="E396" s="47"/>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3.2">
      <c r="A397" s="16"/>
      <c r="B397" s="16"/>
      <c r="C397" s="16"/>
      <c r="D397" s="16"/>
      <c r="E397" s="47"/>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3.2">
      <c r="A398" s="16"/>
      <c r="B398" s="16"/>
      <c r="C398" s="16"/>
      <c r="D398" s="16"/>
      <c r="E398" s="47"/>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3.2">
      <c r="A399" s="16"/>
      <c r="B399" s="16"/>
      <c r="C399" s="16"/>
      <c r="D399" s="16"/>
      <c r="E399" s="47"/>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3.2">
      <c r="A400" s="16"/>
      <c r="B400" s="16"/>
      <c r="C400" s="16"/>
      <c r="D400" s="16"/>
      <c r="E400" s="47"/>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3.2">
      <c r="A401" s="16"/>
      <c r="B401" s="16"/>
      <c r="C401" s="16"/>
      <c r="D401" s="16"/>
      <c r="E401" s="47"/>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3.2">
      <c r="A402" s="16"/>
      <c r="B402" s="16"/>
      <c r="C402" s="16"/>
      <c r="D402" s="16"/>
      <c r="E402" s="47"/>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3.2">
      <c r="A403" s="16"/>
      <c r="B403" s="16"/>
      <c r="C403" s="16"/>
      <c r="D403" s="16"/>
      <c r="E403" s="47"/>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3.2">
      <c r="A404" s="16"/>
      <c r="B404" s="16"/>
      <c r="C404" s="16"/>
      <c r="D404" s="16"/>
      <c r="E404" s="47"/>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3.2">
      <c r="A405" s="16"/>
      <c r="B405" s="16"/>
      <c r="C405" s="16"/>
      <c r="D405" s="16"/>
      <c r="E405" s="47"/>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3.2">
      <c r="A406" s="16"/>
      <c r="B406" s="16"/>
      <c r="C406" s="16"/>
      <c r="D406" s="16"/>
      <c r="E406" s="47"/>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3.2">
      <c r="A407" s="16"/>
      <c r="B407" s="16"/>
      <c r="C407" s="16"/>
      <c r="D407" s="16"/>
      <c r="E407" s="47"/>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3.2">
      <c r="A408" s="16"/>
      <c r="B408" s="16"/>
      <c r="C408" s="16"/>
      <c r="D408" s="16"/>
      <c r="E408" s="47"/>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3.2">
      <c r="A409" s="16"/>
      <c r="B409" s="16"/>
      <c r="C409" s="16"/>
      <c r="D409" s="16"/>
      <c r="E409" s="47"/>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3.2">
      <c r="A410" s="16"/>
      <c r="B410" s="16"/>
      <c r="C410" s="16"/>
      <c r="D410" s="16"/>
      <c r="E410" s="47"/>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3.2">
      <c r="A411" s="16"/>
      <c r="B411" s="16"/>
      <c r="C411" s="16"/>
      <c r="D411" s="16"/>
      <c r="E411" s="47"/>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3.2">
      <c r="A412" s="16"/>
      <c r="B412" s="16"/>
      <c r="C412" s="16"/>
      <c r="D412" s="16"/>
      <c r="E412" s="47"/>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3.2">
      <c r="A413" s="16"/>
      <c r="B413" s="16"/>
      <c r="C413" s="16"/>
      <c r="D413" s="16"/>
      <c r="E413" s="47"/>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3.2">
      <c r="A414" s="16"/>
      <c r="B414" s="16"/>
      <c r="C414" s="16"/>
      <c r="D414" s="16"/>
      <c r="E414" s="47"/>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3.2">
      <c r="A415" s="16"/>
      <c r="B415" s="16"/>
      <c r="C415" s="16"/>
      <c r="D415" s="16"/>
      <c r="E415" s="47"/>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3.2">
      <c r="A416" s="16"/>
      <c r="B416" s="16"/>
      <c r="C416" s="16"/>
      <c r="D416" s="16"/>
      <c r="E416" s="47"/>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3.2">
      <c r="A417" s="16"/>
      <c r="B417" s="16"/>
      <c r="C417" s="16"/>
      <c r="D417" s="16"/>
      <c r="E417" s="47"/>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3.2">
      <c r="A418" s="16"/>
      <c r="B418" s="16"/>
      <c r="C418" s="16"/>
      <c r="D418" s="16"/>
      <c r="E418" s="47"/>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3.2">
      <c r="A419" s="16"/>
      <c r="B419" s="16"/>
      <c r="C419" s="16"/>
      <c r="D419" s="16"/>
      <c r="E419" s="47"/>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3.2">
      <c r="A420" s="16"/>
      <c r="B420" s="16"/>
      <c r="C420" s="16"/>
      <c r="D420" s="16"/>
      <c r="E420" s="47"/>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3.2">
      <c r="A421" s="16"/>
      <c r="B421" s="16"/>
      <c r="C421" s="16"/>
      <c r="D421" s="16"/>
      <c r="E421" s="47"/>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3.2">
      <c r="A422" s="16"/>
      <c r="B422" s="16"/>
      <c r="C422" s="16"/>
      <c r="D422" s="16"/>
      <c r="E422" s="47"/>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3.2">
      <c r="A423" s="16"/>
      <c r="B423" s="16"/>
      <c r="C423" s="16"/>
      <c r="D423" s="16"/>
      <c r="E423" s="47"/>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3.2">
      <c r="A424" s="16"/>
      <c r="B424" s="16"/>
      <c r="C424" s="16"/>
      <c r="D424" s="16"/>
      <c r="E424" s="47"/>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3.2">
      <c r="A425" s="16"/>
      <c r="B425" s="16"/>
      <c r="C425" s="16"/>
      <c r="D425" s="16"/>
      <c r="E425" s="47"/>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3.2">
      <c r="A426" s="16"/>
      <c r="B426" s="16"/>
      <c r="C426" s="16"/>
      <c r="D426" s="16"/>
      <c r="E426" s="47"/>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3.2">
      <c r="A427" s="16"/>
      <c r="B427" s="16"/>
      <c r="C427" s="16"/>
      <c r="D427" s="16"/>
      <c r="E427" s="47"/>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3.2">
      <c r="A428" s="16"/>
      <c r="B428" s="16"/>
      <c r="C428" s="16"/>
      <c r="D428" s="16"/>
      <c r="E428" s="47"/>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3.2">
      <c r="A429" s="16"/>
      <c r="B429" s="16"/>
      <c r="C429" s="16"/>
      <c r="D429" s="16"/>
      <c r="E429" s="47"/>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3.2">
      <c r="A430" s="16"/>
      <c r="B430" s="16"/>
      <c r="C430" s="16"/>
      <c r="D430" s="16"/>
      <c r="E430" s="47"/>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3.2">
      <c r="A431" s="16"/>
      <c r="B431" s="16"/>
      <c r="C431" s="16"/>
      <c r="D431" s="16"/>
      <c r="E431" s="47"/>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3.2">
      <c r="A432" s="16"/>
      <c r="B432" s="16"/>
      <c r="C432" s="16"/>
      <c r="D432" s="16"/>
      <c r="E432" s="47"/>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3.2">
      <c r="A433" s="16"/>
      <c r="B433" s="16"/>
      <c r="C433" s="16"/>
      <c r="D433" s="16"/>
      <c r="E433" s="47"/>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3.2">
      <c r="A434" s="16"/>
      <c r="B434" s="16"/>
      <c r="C434" s="16"/>
      <c r="D434" s="16"/>
      <c r="E434" s="47"/>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3.2">
      <c r="A435" s="16"/>
      <c r="B435" s="16"/>
      <c r="C435" s="16"/>
      <c r="D435" s="16"/>
      <c r="E435" s="47"/>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3.2">
      <c r="A436" s="16"/>
      <c r="B436" s="16"/>
      <c r="C436" s="16"/>
      <c r="D436" s="16"/>
      <c r="E436" s="47"/>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3.2">
      <c r="A437" s="16"/>
      <c r="B437" s="16"/>
      <c r="C437" s="16"/>
      <c r="D437" s="16"/>
      <c r="E437" s="47"/>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3.2">
      <c r="A438" s="16"/>
      <c r="B438" s="16"/>
      <c r="C438" s="16"/>
      <c r="D438" s="16"/>
      <c r="E438" s="47"/>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3.2">
      <c r="A439" s="16"/>
      <c r="B439" s="16"/>
      <c r="C439" s="16"/>
      <c r="D439" s="16"/>
      <c r="E439" s="47"/>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3.2">
      <c r="A440" s="16"/>
      <c r="B440" s="16"/>
      <c r="C440" s="16"/>
      <c r="D440" s="16"/>
      <c r="E440" s="47"/>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3.2">
      <c r="A441" s="16"/>
      <c r="B441" s="16"/>
      <c r="C441" s="16"/>
      <c r="D441" s="16"/>
      <c r="E441" s="47"/>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3.2">
      <c r="A442" s="16"/>
      <c r="B442" s="16"/>
      <c r="C442" s="16"/>
      <c r="D442" s="16"/>
      <c r="E442" s="47"/>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3.2">
      <c r="A443" s="16"/>
      <c r="B443" s="16"/>
      <c r="C443" s="16"/>
      <c r="D443" s="16"/>
      <c r="E443" s="47"/>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3.2">
      <c r="A444" s="16"/>
      <c r="B444" s="16"/>
      <c r="C444" s="16"/>
      <c r="D444" s="16"/>
      <c r="E444" s="47"/>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3.2">
      <c r="A445" s="16"/>
      <c r="B445" s="16"/>
      <c r="C445" s="16"/>
      <c r="D445" s="16"/>
      <c r="E445" s="47"/>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3.2">
      <c r="A446" s="16"/>
      <c r="B446" s="16"/>
      <c r="C446" s="16"/>
      <c r="D446" s="16"/>
      <c r="E446" s="47"/>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3.2">
      <c r="A447" s="16"/>
      <c r="B447" s="16"/>
      <c r="C447" s="16"/>
      <c r="D447" s="16"/>
      <c r="E447" s="47"/>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3.2">
      <c r="A448" s="16"/>
      <c r="B448" s="16"/>
      <c r="C448" s="16"/>
      <c r="D448" s="16"/>
      <c r="E448" s="47"/>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3.2">
      <c r="A449" s="16"/>
      <c r="B449" s="16"/>
      <c r="C449" s="16"/>
      <c r="D449" s="16"/>
      <c r="E449" s="47"/>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3.2">
      <c r="A450" s="16"/>
      <c r="B450" s="16"/>
      <c r="C450" s="16"/>
      <c r="D450" s="16"/>
      <c r="E450" s="47"/>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3.2">
      <c r="A451" s="16"/>
      <c r="B451" s="16"/>
      <c r="C451" s="16"/>
      <c r="D451" s="16"/>
      <c r="E451" s="47"/>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3.2">
      <c r="A452" s="16"/>
      <c r="B452" s="16"/>
      <c r="C452" s="16"/>
      <c r="D452" s="16"/>
      <c r="E452" s="47"/>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3.2">
      <c r="A453" s="16"/>
      <c r="B453" s="16"/>
      <c r="C453" s="16"/>
      <c r="D453" s="16"/>
      <c r="E453" s="47"/>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3.2">
      <c r="A454" s="16"/>
      <c r="B454" s="16"/>
      <c r="C454" s="16"/>
      <c r="D454" s="16"/>
      <c r="E454" s="47"/>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3.2">
      <c r="A455" s="16"/>
      <c r="B455" s="16"/>
      <c r="C455" s="16"/>
      <c r="D455" s="16"/>
      <c r="E455" s="47"/>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3.2">
      <c r="A456" s="16"/>
      <c r="B456" s="16"/>
      <c r="C456" s="16"/>
      <c r="D456" s="16"/>
      <c r="E456" s="47"/>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3.2">
      <c r="A457" s="16"/>
      <c r="B457" s="16"/>
      <c r="C457" s="16"/>
      <c r="D457" s="16"/>
      <c r="E457" s="47"/>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3.2">
      <c r="A458" s="16"/>
      <c r="B458" s="16"/>
      <c r="C458" s="16"/>
      <c r="D458" s="16"/>
      <c r="E458" s="47"/>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3.2">
      <c r="A459" s="16"/>
      <c r="B459" s="16"/>
      <c r="C459" s="16"/>
      <c r="D459" s="16"/>
      <c r="E459" s="47"/>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3.2">
      <c r="A460" s="16"/>
      <c r="B460" s="16"/>
      <c r="C460" s="16"/>
      <c r="D460" s="16"/>
      <c r="E460" s="47"/>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3.2">
      <c r="A461" s="16"/>
      <c r="B461" s="16"/>
      <c r="C461" s="16"/>
      <c r="D461" s="16"/>
      <c r="E461" s="47"/>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3.2">
      <c r="A462" s="16"/>
      <c r="B462" s="16"/>
      <c r="C462" s="16"/>
      <c r="D462" s="16"/>
      <c r="E462" s="47"/>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3.2">
      <c r="A463" s="16"/>
      <c r="B463" s="16"/>
      <c r="C463" s="16"/>
      <c r="D463" s="16"/>
      <c r="E463" s="47"/>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3.2">
      <c r="A464" s="16"/>
      <c r="B464" s="16"/>
      <c r="C464" s="16"/>
      <c r="D464" s="16"/>
      <c r="E464" s="47"/>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3.2">
      <c r="A465" s="16"/>
      <c r="B465" s="16"/>
      <c r="C465" s="16"/>
      <c r="D465" s="16"/>
      <c r="E465" s="47"/>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3.2">
      <c r="A466" s="16"/>
      <c r="B466" s="16"/>
      <c r="C466" s="16"/>
      <c r="D466" s="16"/>
      <c r="E466" s="47"/>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3.2">
      <c r="A467" s="16"/>
      <c r="B467" s="16"/>
      <c r="C467" s="16"/>
      <c r="D467" s="16"/>
      <c r="E467" s="47"/>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3.2">
      <c r="A468" s="16"/>
      <c r="B468" s="16"/>
      <c r="C468" s="16"/>
      <c r="D468" s="16"/>
      <c r="E468" s="47"/>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3.2">
      <c r="A469" s="16"/>
      <c r="B469" s="16"/>
      <c r="C469" s="16"/>
      <c r="D469" s="16"/>
      <c r="E469" s="47"/>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3.2">
      <c r="A470" s="16"/>
      <c r="B470" s="16"/>
      <c r="C470" s="16"/>
      <c r="D470" s="16"/>
      <c r="E470" s="47"/>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3.2">
      <c r="A471" s="16"/>
      <c r="B471" s="16"/>
      <c r="C471" s="16"/>
      <c r="D471" s="16"/>
      <c r="E471" s="47"/>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3.2">
      <c r="A472" s="16"/>
      <c r="B472" s="16"/>
      <c r="C472" s="16"/>
      <c r="D472" s="16"/>
      <c r="E472" s="47"/>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3.2">
      <c r="A473" s="16"/>
      <c r="B473" s="16"/>
      <c r="C473" s="16"/>
      <c r="D473" s="16"/>
      <c r="E473" s="47"/>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3.2">
      <c r="A474" s="16"/>
      <c r="B474" s="16"/>
      <c r="C474" s="16"/>
      <c r="D474" s="16"/>
      <c r="E474" s="47"/>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3.2">
      <c r="A475" s="16"/>
      <c r="B475" s="16"/>
      <c r="C475" s="16"/>
      <c r="D475" s="16"/>
      <c r="E475" s="47"/>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3.2">
      <c r="A476" s="16"/>
      <c r="B476" s="16"/>
      <c r="C476" s="16"/>
      <c r="D476" s="16"/>
      <c r="E476" s="47"/>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3.2">
      <c r="A477" s="16"/>
      <c r="B477" s="16"/>
      <c r="C477" s="16"/>
      <c r="D477" s="16"/>
      <c r="E477" s="47"/>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3.2">
      <c r="A478" s="16"/>
      <c r="B478" s="16"/>
      <c r="C478" s="16"/>
      <c r="D478" s="16"/>
      <c r="E478" s="47"/>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3.2">
      <c r="A479" s="16"/>
      <c r="B479" s="16"/>
      <c r="C479" s="16"/>
      <c r="D479" s="16"/>
      <c r="E479" s="47"/>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3.2">
      <c r="A480" s="16"/>
      <c r="B480" s="16"/>
      <c r="C480" s="16"/>
      <c r="D480" s="16"/>
      <c r="E480" s="47"/>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3.2">
      <c r="A481" s="16"/>
      <c r="B481" s="16"/>
      <c r="C481" s="16"/>
      <c r="D481" s="16"/>
      <c r="E481" s="47"/>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3.2">
      <c r="A482" s="16"/>
      <c r="B482" s="16"/>
      <c r="C482" s="16"/>
      <c r="D482" s="16"/>
      <c r="E482" s="47"/>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3.2">
      <c r="A483" s="16"/>
      <c r="B483" s="16"/>
      <c r="C483" s="16"/>
      <c r="D483" s="16"/>
      <c r="E483" s="47"/>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3.2">
      <c r="A484" s="16"/>
      <c r="B484" s="16"/>
      <c r="C484" s="16"/>
      <c r="D484" s="16"/>
      <c r="E484" s="47"/>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3.2">
      <c r="A485" s="16"/>
      <c r="B485" s="16"/>
      <c r="C485" s="16"/>
      <c r="D485" s="16"/>
      <c r="E485" s="47"/>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3.2">
      <c r="A486" s="16"/>
      <c r="B486" s="16"/>
      <c r="C486" s="16"/>
      <c r="D486" s="16"/>
      <c r="E486" s="47"/>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3.2">
      <c r="A487" s="16"/>
      <c r="B487" s="16"/>
      <c r="C487" s="16"/>
      <c r="D487" s="16"/>
      <c r="E487" s="47"/>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3.2">
      <c r="A488" s="16"/>
      <c r="B488" s="16"/>
      <c r="C488" s="16"/>
      <c r="D488" s="16"/>
      <c r="E488" s="47"/>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3.2">
      <c r="A489" s="16"/>
      <c r="B489" s="16"/>
      <c r="C489" s="16"/>
      <c r="D489" s="16"/>
      <c r="E489" s="47"/>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3.2">
      <c r="A490" s="16"/>
      <c r="B490" s="16"/>
      <c r="C490" s="16"/>
      <c r="D490" s="16"/>
      <c r="E490" s="47"/>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3.2">
      <c r="A491" s="16"/>
      <c r="B491" s="16"/>
      <c r="C491" s="16"/>
      <c r="D491" s="16"/>
      <c r="E491" s="47"/>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3.2">
      <c r="A492" s="16"/>
      <c r="B492" s="16"/>
      <c r="C492" s="16"/>
      <c r="D492" s="16"/>
      <c r="E492" s="47"/>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3.2">
      <c r="A493" s="16"/>
      <c r="B493" s="16"/>
      <c r="C493" s="16"/>
      <c r="D493" s="16"/>
      <c r="E493" s="47"/>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3.2">
      <c r="A494" s="16"/>
      <c r="B494" s="16"/>
      <c r="C494" s="16"/>
      <c r="D494" s="16"/>
      <c r="E494" s="47"/>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3.2">
      <c r="A495" s="16"/>
      <c r="B495" s="16"/>
      <c r="C495" s="16"/>
      <c r="D495" s="16"/>
      <c r="E495" s="47"/>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3.2">
      <c r="A496" s="16"/>
      <c r="B496" s="16"/>
      <c r="C496" s="16"/>
      <c r="D496" s="16"/>
      <c r="E496" s="47"/>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3.2">
      <c r="A497" s="16"/>
      <c r="B497" s="16"/>
      <c r="C497" s="16"/>
      <c r="D497" s="16"/>
      <c r="E497" s="47"/>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3.2">
      <c r="A498" s="16"/>
      <c r="B498" s="16"/>
      <c r="C498" s="16"/>
      <c r="D498" s="16"/>
      <c r="E498" s="47"/>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3.2">
      <c r="A499" s="16"/>
      <c r="B499" s="16"/>
      <c r="C499" s="16"/>
      <c r="D499" s="16"/>
      <c r="E499" s="47"/>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3.2">
      <c r="A500" s="16"/>
      <c r="B500" s="16"/>
      <c r="C500" s="16"/>
      <c r="D500" s="16"/>
      <c r="E500" s="47"/>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3.2">
      <c r="A501" s="16"/>
      <c r="B501" s="16"/>
      <c r="C501" s="16"/>
      <c r="D501" s="16"/>
      <c r="E501" s="47"/>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3.2">
      <c r="A502" s="16"/>
      <c r="B502" s="16"/>
      <c r="C502" s="16"/>
      <c r="D502" s="16"/>
      <c r="E502" s="47"/>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3.2">
      <c r="A503" s="16"/>
      <c r="B503" s="16"/>
      <c r="C503" s="16"/>
      <c r="D503" s="16"/>
      <c r="E503" s="47"/>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3.2">
      <c r="A504" s="16"/>
      <c r="B504" s="16"/>
      <c r="C504" s="16"/>
      <c r="D504" s="16"/>
      <c r="E504" s="47"/>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3.2">
      <c r="A505" s="16"/>
      <c r="B505" s="16"/>
      <c r="C505" s="16"/>
      <c r="D505" s="16"/>
      <c r="E505" s="47"/>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3.2">
      <c r="A506" s="16"/>
      <c r="B506" s="16"/>
      <c r="C506" s="16"/>
      <c r="D506" s="16"/>
      <c r="E506" s="47"/>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3.2">
      <c r="A507" s="16"/>
      <c r="B507" s="16"/>
      <c r="C507" s="16"/>
      <c r="D507" s="16"/>
      <c r="E507" s="47"/>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3.2">
      <c r="A508" s="16"/>
      <c r="B508" s="16"/>
      <c r="C508" s="16"/>
      <c r="D508" s="16"/>
      <c r="E508" s="47"/>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3.2">
      <c r="A509" s="16"/>
      <c r="B509" s="16"/>
      <c r="C509" s="16"/>
      <c r="D509" s="16"/>
      <c r="E509" s="47"/>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3.2">
      <c r="A510" s="16"/>
      <c r="B510" s="16"/>
      <c r="C510" s="16"/>
      <c r="D510" s="16"/>
      <c r="E510" s="47"/>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3.2">
      <c r="A511" s="16"/>
      <c r="B511" s="16"/>
      <c r="C511" s="16"/>
      <c r="D511" s="16"/>
      <c r="E511" s="47"/>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3.2">
      <c r="A512" s="16"/>
      <c r="B512" s="16"/>
      <c r="C512" s="16"/>
      <c r="D512" s="16"/>
      <c r="E512" s="47"/>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3.2">
      <c r="A513" s="16"/>
      <c r="B513" s="16"/>
      <c r="C513" s="16"/>
      <c r="D513" s="16"/>
      <c r="E513" s="47"/>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3.2">
      <c r="A514" s="16"/>
      <c r="B514" s="16"/>
      <c r="C514" s="16"/>
      <c r="D514" s="16"/>
      <c r="E514" s="47"/>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3.2">
      <c r="A515" s="16"/>
      <c r="B515" s="16"/>
      <c r="C515" s="16"/>
      <c r="D515" s="16"/>
      <c r="E515" s="47"/>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3.2">
      <c r="A516" s="16"/>
      <c r="B516" s="16"/>
      <c r="C516" s="16"/>
      <c r="D516" s="16"/>
      <c r="E516" s="47"/>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3.2">
      <c r="A517" s="16"/>
      <c r="B517" s="16"/>
      <c r="C517" s="16"/>
      <c r="D517" s="16"/>
      <c r="E517" s="47"/>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3.2">
      <c r="A518" s="16"/>
      <c r="B518" s="16"/>
      <c r="C518" s="16"/>
      <c r="D518" s="16"/>
      <c r="E518" s="47"/>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3.2">
      <c r="A519" s="16"/>
      <c r="B519" s="16"/>
      <c r="C519" s="16"/>
      <c r="D519" s="16"/>
      <c r="E519" s="47"/>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3.2">
      <c r="A520" s="16"/>
      <c r="B520" s="16"/>
      <c r="C520" s="16"/>
      <c r="D520" s="16"/>
      <c r="E520" s="47"/>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3.2">
      <c r="A521" s="16"/>
      <c r="B521" s="16"/>
      <c r="C521" s="16"/>
      <c r="D521" s="16"/>
      <c r="E521" s="47"/>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3.2">
      <c r="A522" s="16"/>
      <c r="B522" s="16"/>
      <c r="C522" s="16"/>
      <c r="D522" s="16"/>
      <c r="E522" s="47"/>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3.2">
      <c r="A523" s="16"/>
      <c r="B523" s="16"/>
      <c r="C523" s="16"/>
      <c r="D523" s="16"/>
      <c r="E523" s="47"/>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3.2">
      <c r="A524" s="16"/>
      <c r="B524" s="16"/>
      <c r="C524" s="16"/>
      <c r="D524" s="16"/>
      <c r="E524" s="47"/>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3.2">
      <c r="A525" s="16"/>
      <c r="B525" s="16"/>
      <c r="C525" s="16"/>
      <c r="D525" s="16"/>
      <c r="E525" s="47"/>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3.2">
      <c r="A526" s="16"/>
      <c r="B526" s="16"/>
      <c r="C526" s="16"/>
      <c r="D526" s="16"/>
      <c r="E526" s="47"/>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3.2">
      <c r="A527" s="16"/>
      <c r="B527" s="16"/>
      <c r="C527" s="16"/>
      <c r="D527" s="16"/>
      <c r="E527" s="47"/>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3.2">
      <c r="A528" s="16"/>
      <c r="B528" s="16"/>
      <c r="C528" s="16"/>
      <c r="D528" s="16"/>
      <c r="E528" s="47"/>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3.2">
      <c r="A529" s="16"/>
      <c r="B529" s="16"/>
      <c r="C529" s="16"/>
      <c r="D529" s="16"/>
      <c r="E529" s="47"/>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3.2">
      <c r="A530" s="16"/>
      <c r="B530" s="16"/>
      <c r="C530" s="16"/>
      <c r="D530" s="16"/>
      <c r="E530" s="47"/>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3.2">
      <c r="A531" s="16"/>
      <c r="B531" s="16"/>
      <c r="C531" s="16"/>
      <c r="D531" s="16"/>
      <c r="E531" s="47"/>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3.2">
      <c r="A532" s="16"/>
      <c r="B532" s="16"/>
      <c r="C532" s="16"/>
      <c r="D532" s="16"/>
      <c r="E532" s="47"/>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3.2">
      <c r="A533" s="16"/>
      <c r="B533" s="16"/>
      <c r="C533" s="16"/>
      <c r="D533" s="16"/>
      <c r="E533" s="47"/>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3.2">
      <c r="A534" s="16"/>
      <c r="B534" s="16"/>
      <c r="C534" s="16"/>
      <c r="D534" s="16"/>
      <c r="E534" s="47"/>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3.2">
      <c r="A535" s="16"/>
      <c r="B535" s="16"/>
      <c r="C535" s="16"/>
      <c r="D535" s="16"/>
      <c r="E535" s="47"/>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3.2">
      <c r="A536" s="16"/>
      <c r="B536" s="16"/>
      <c r="C536" s="16"/>
      <c r="D536" s="16"/>
      <c r="E536" s="47"/>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3.2">
      <c r="A537" s="16"/>
      <c r="B537" s="16"/>
      <c r="C537" s="16"/>
      <c r="D537" s="16"/>
      <c r="E537" s="47"/>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3.2">
      <c r="A538" s="16"/>
      <c r="B538" s="16"/>
      <c r="C538" s="16"/>
      <c r="D538" s="16"/>
      <c r="E538" s="47"/>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3.2">
      <c r="A539" s="16"/>
      <c r="B539" s="16"/>
      <c r="C539" s="16"/>
      <c r="D539" s="16"/>
      <c r="E539" s="47"/>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3.2">
      <c r="A540" s="16"/>
      <c r="B540" s="16"/>
      <c r="C540" s="16"/>
      <c r="D540" s="16"/>
      <c r="E540" s="47"/>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3.2">
      <c r="A541" s="16"/>
      <c r="B541" s="16"/>
      <c r="C541" s="16"/>
      <c r="D541" s="16"/>
      <c r="E541" s="47"/>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3.2">
      <c r="A542" s="16"/>
      <c r="B542" s="16"/>
      <c r="C542" s="16"/>
      <c r="D542" s="16"/>
      <c r="E542" s="47"/>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3.2">
      <c r="A543" s="16"/>
      <c r="B543" s="16"/>
      <c r="C543" s="16"/>
      <c r="D543" s="16"/>
      <c r="E543" s="47"/>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3.2">
      <c r="A544" s="16"/>
      <c r="B544" s="16"/>
      <c r="C544" s="16"/>
      <c r="D544" s="16"/>
      <c r="E544" s="47"/>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3.2">
      <c r="A545" s="16"/>
      <c r="B545" s="16"/>
      <c r="C545" s="16"/>
      <c r="D545" s="16"/>
      <c r="E545" s="47"/>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3.2">
      <c r="A546" s="16"/>
      <c r="B546" s="16"/>
      <c r="C546" s="16"/>
      <c r="D546" s="16"/>
      <c r="E546" s="47"/>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3.2">
      <c r="A547" s="16"/>
      <c r="B547" s="16"/>
      <c r="C547" s="16"/>
      <c r="D547" s="16"/>
      <c r="E547" s="47"/>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3.2">
      <c r="A548" s="16"/>
      <c r="B548" s="16"/>
      <c r="C548" s="16"/>
      <c r="D548" s="16"/>
      <c r="E548" s="47"/>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3.2">
      <c r="A549" s="16"/>
      <c r="B549" s="16"/>
      <c r="C549" s="16"/>
      <c r="D549" s="16"/>
      <c r="E549" s="47"/>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3.2">
      <c r="A550" s="16"/>
      <c r="B550" s="16"/>
      <c r="C550" s="16"/>
      <c r="D550" s="16"/>
      <c r="E550" s="47"/>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3.2">
      <c r="A551" s="16"/>
      <c r="B551" s="16"/>
      <c r="C551" s="16"/>
      <c r="D551" s="16"/>
      <c r="E551" s="47"/>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3.2">
      <c r="A552" s="16"/>
      <c r="B552" s="16"/>
      <c r="C552" s="16"/>
      <c r="D552" s="16"/>
      <c r="E552" s="47"/>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3.2">
      <c r="A553" s="16"/>
      <c r="B553" s="16"/>
      <c r="C553" s="16"/>
      <c r="D553" s="16"/>
      <c r="E553" s="47"/>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3.2">
      <c r="A554" s="16"/>
      <c r="B554" s="16"/>
      <c r="C554" s="16"/>
      <c r="D554" s="16"/>
      <c r="E554" s="47"/>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3.2">
      <c r="A555" s="16"/>
      <c r="B555" s="16"/>
      <c r="C555" s="16"/>
      <c r="D555" s="16"/>
      <c r="E555" s="47"/>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3.2">
      <c r="A556" s="16"/>
      <c r="B556" s="16"/>
      <c r="C556" s="16"/>
      <c r="D556" s="16"/>
      <c r="E556" s="47"/>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3.2">
      <c r="A557" s="16"/>
      <c r="B557" s="16"/>
      <c r="C557" s="16"/>
      <c r="D557" s="16"/>
      <c r="E557" s="47"/>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3.2">
      <c r="A558" s="16"/>
      <c r="B558" s="16"/>
      <c r="C558" s="16"/>
      <c r="D558" s="16"/>
      <c r="E558" s="47"/>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3.2">
      <c r="A559" s="16"/>
      <c r="B559" s="16"/>
      <c r="C559" s="16"/>
      <c r="D559" s="16"/>
      <c r="E559" s="47"/>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3.2">
      <c r="A560" s="16"/>
      <c r="B560" s="16"/>
      <c r="C560" s="16"/>
      <c r="D560" s="16"/>
      <c r="E560" s="47"/>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3.2">
      <c r="A561" s="16"/>
      <c r="B561" s="16"/>
      <c r="C561" s="16"/>
      <c r="D561" s="16"/>
      <c r="E561" s="47"/>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3.2">
      <c r="A562" s="16"/>
      <c r="B562" s="16"/>
      <c r="C562" s="16"/>
      <c r="D562" s="16"/>
      <c r="E562" s="47"/>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3.2">
      <c r="A563" s="16"/>
      <c r="B563" s="16"/>
      <c r="C563" s="16"/>
      <c r="D563" s="16"/>
      <c r="E563" s="47"/>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3.2">
      <c r="A564" s="16"/>
      <c r="B564" s="16"/>
      <c r="C564" s="16"/>
      <c r="D564" s="16"/>
      <c r="E564" s="47"/>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3.2">
      <c r="A565" s="16"/>
      <c r="B565" s="16"/>
      <c r="C565" s="16"/>
      <c r="D565" s="16"/>
      <c r="E565" s="47"/>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3.2">
      <c r="A566" s="16"/>
      <c r="B566" s="16"/>
      <c r="C566" s="16"/>
      <c r="D566" s="16"/>
      <c r="E566" s="47"/>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3.2">
      <c r="A567" s="16"/>
      <c r="B567" s="16"/>
      <c r="C567" s="16"/>
      <c r="D567" s="16"/>
      <c r="E567" s="47"/>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3.2">
      <c r="A568" s="16"/>
      <c r="B568" s="16"/>
      <c r="C568" s="16"/>
      <c r="D568" s="16"/>
      <c r="E568" s="47"/>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3.2">
      <c r="A569" s="16"/>
      <c r="B569" s="16"/>
      <c r="C569" s="16"/>
      <c r="D569" s="16"/>
      <c r="E569" s="47"/>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3.2">
      <c r="A570" s="16"/>
      <c r="B570" s="16"/>
      <c r="C570" s="16"/>
      <c r="D570" s="16"/>
      <c r="E570" s="47"/>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3.2">
      <c r="A571" s="16"/>
      <c r="B571" s="16"/>
      <c r="C571" s="16"/>
      <c r="D571" s="16"/>
      <c r="E571" s="47"/>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3.2">
      <c r="A572" s="16"/>
      <c r="B572" s="16"/>
      <c r="C572" s="16"/>
      <c r="D572" s="16"/>
      <c r="E572" s="47"/>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3.2">
      <c r="A573" s="16"/>
      <c r="B573" s="16"/>
      <c r="C573" s="16"/>
      <c r="D573" s="16"/>
      <c r="E573" s="47"/>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3.2">
      <c r="A574" s="16"/>
      <c r="B574" s="16"/>
      <c r="C574" s="16"/>
      <c r="D574" s="16"/>
      <c r="E574" s="47"/>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3.2">
      <c r="A575" s="16"/>
      <c r="B575" s="16"/>
      <c r="C575" s="16"/>
      <c r="D575" s="16"/>
      <c r="E575" s="47"/>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3.2">
      <c r="A576" s="16"/>
      <c r="B576" s="16"/>
      <c r="C576" s="16"/>
      <c r="D576" s="16"/>
      <c r="E576" s="47"/>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3.2">
      <c r="A577" s="16"/>
      <c r="B577" s="16"/>
      <c r="C577" s="16"/>
      <c r="D577" s="16"/>
      <c r="E577" s="47"/>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3.2">
      <c r="A578" s="16"/>
      <c r="B578" s="16"/>
      <c r="C578" s="16"/>
      <c r="D578" s="16"/>
      <c r="E578" s="47"/>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3.2">
      <c r="A579" s="16"/>
      <c r="B579" s="16"/>
      <c r="C579" s="16"/>
      <c r="D579" s="16"/>
      <c r="E579" s="47"/>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3.2">
      <c r="A580" s="16"/>
      <c r="B580" s="16"/>
      <c r="C580" s="16"/>
      <c r="D580" s="16"/>
      <c r="E580" s="47"/>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3.2">
      <c r="A581" s="16"/>
      <c r="B581" s="16"/>
      <c r="C581" s="16"/>
      <c r="D581" s="16"/>
      <c r="E581" s="47"/>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3.2">
      <c r="A582" s="16"/>
      <c r="B582" s="16"/>
      <c r="C582" s="16"/>
      <c r="D582" s="16"/>
      <c r="E582" s="47"/>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3.2">
      <c r="A583" s="16"/>
      <c r="B583" s="16"/>
      <c r="C583" s="16"/>
      <c r="D583" s="16"/>
      <c r="E583" s="47"/>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3.2">
      <c r="A584" s="16"/>
      <c r="B584" s="16"/>
      <c r="C584" s="16"/>
      <c r="D584" s="16"/>
      <c r="E584" s="47"/>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3.2">
      <c r="A585" s="16"/>
      <c r="B585" s="16"/>
      <c r="C585" s="16"/>
      <c r="D585" s="16"/>
      <c r="E585" s="47"/>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3.2">
      <c r="A586" s="16"/>
      <c r="B586" s="16"/>
      <c r="C586" s="16"/>
      <c r="D586" s="16"/>
      <c r="E586" s="47"/>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3.2">
      <c r="A587" s="16"/>
      <c r="B587" s="16"/>
      <c r="C587" s="16"/>
      <c r="D587" s="16"/>
      <c r="E587" s="47"/>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3.2">
      <c r="A588" s="16"/>
      <c r="B588" s="16"/>
      <c r="C588" s="16"/>
      <c r="D588" s="16"/>
      <c r="E588" s="47"/>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3.2">
      <c r="A589" s="16"/>
      <c r="B589" s="16"/>
      <c r="C589" s="16"/>
      <c r="D589" s="16"/>
      <c r="E589" s="47"/>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3.2">
      <c r="A590" s="16"/>
      <c r="B590" s="16"/>
      <c r="C590" s="16"/>
      <c r="D590" s="16"/>
      <c r="E590" s="47"/>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3.2">
      <c r="A591" s="16"/>
      <c r="B591" s="16"/>
      <c r="C591" s="16"/>
      <c r="D591" s="16"/>
      <c r="E591" s="47"/>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3.2">
      <c r="A592" s="16"/>
      <c r="B592" s="16"/>
      <c r="C592" s="16"/>
      <c r="D592" s="16"/>
      <c r="E592" s="47"/>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3.2">
      <c r="A593" s="16"/>
      <c r="B593" s="16"/>
      <c r="C593" s="16"/>
      <c r="D593" s="16"/>
      <c r="E593" s="47"/>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3.2">
      <c r="A594" s="16"/>
      <c r="B594" s="16"/>
      <c r="C594" s="16"/>
      <c r="D594" s="16"/>
      <c r="E594" s="47"/>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3.2">
      <c r="A595" s="16"/>
      <c r="B595" s="16"/>
      <c r="C595" s="16"/>
      <c r="D595" s="16"/>
      <c r="E595" s="47"/>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3.2">
      <c r="A596" s="16"/>
      <c r="B596" s="16"/>
      <c r="C596" s="16"/>
      <c r="D596" s="16"/>
      <c r="E596" s="47"/>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3.2">
      <c r="A597" s="16"/>
      <c r="B597" s="16"/>
      <c r="C597" s="16"/>
      <c r="D597" s="16"/>
      <c r="E597" s="47"/>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3.2">
      <c r="A598" s="16"/>
      <c r="B598" s="16"/>
      <c r="C598" s="16"/>
      <c r="D598" s="16"/>
      <c r="E598" s="47"/>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3.2">
      <c r="A599" s="16"/>
      <c r="B599" s="16"/>
      <c r="C599" s="16"/>
      <c r="D599" s="16"/>
      <c r="E599" s="47"/>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3.2">
      <c r="A600" s="16"/>
      <c r="B600" s="16"/>
      <c r="C600" s="16"/>
      <c r="D600" s="16"/>
      <c r="E600" s="47"/>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3.2">
      <c r="A601" s="16"/>
      <c r="B601" s="16"/>
      <c r="C601" s="16"/>
      <c r="D601" s="16"/>
      <c r="E601" s="47"/>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3.2">
      <c r="A602" s="16"/>
      <c r="B602" s="16"/>
      <c r="C602" s="16"/>
      <c r="D602" s="16"/>
      <c r="E602" s="47"/>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3.2">
      <c r="A603" s="16"/>
      <c r="B603" s="16"/>
      <c r="C603" s="16"/>
      <c r="D603" s="16"/>
      <c r="E603" s="47"/>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3.2">
      <c r="A604" s="16"/>
      <c r="B604" s="16"/>
      <c r="C604" s="16"/>
      <c r="D604" s="16"/>
      <c r="E604" s="47"/>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3.2">
      <c r="A605" s="16"/>
      <c r="B605" s="16"/>
      <c r="C605" s="16"/>
      <c r="D605" s="16"/>
      <c r="E605" s="47"/>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3.2">
      <c r="A606" s="16"/>
      <c r="B606" s="16"/>
      <c r="C606" s="16"/>
      <c r="D606" s="16"/>
      <c r="E606" s="47"/>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3.2">
      <c r="A607" s="16"/>
      <c r="B607" s="16"/>
      <c r="C607" s="16"/>
      <c r="D607" s="16"/>
      <c r="E607" s="47"/>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3.2">
      <c r="A608" s="16"/>
      <c r="B608" s="16"/>
      <c r="C608" s="16"/>
      <c r="D608" s="16"/>
      <c r="E608" s="47"/>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3.2">
      <c r="A609" s="16"/>
      <c r="B609" s="16"/>
      <c r="C609" s="16"/>
      <c r="D609" s="16"/>
      <c r="E609" s="47"/>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3.2">
      <c r="A610" s="16"/>
      <c r="B610" s="16"/>
      <c r="C610" s="16"/>
      <c r="D610" s="16"/>
      <c r="E610" s="47"/>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3.2">
      <c r="A611" s="16"/>
      <c r="B611" s="16"/>
      <c r="C611" s="16"/>
      <c r="D611" s="16"/>
      <c r="E611" s="47"/>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3.2">
      <c r="A612" s="16"/>
      <c r="B612" s="16"/>
      <c r="C612" s="16"/>
      <c r="D612" s="16"/>
      <c r="E612" s="47"/>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3.2">
      <c r="A613" s="16"/>
      <c r="B613" s="16"/>
      <c r="C613" s="16"/>
      <c r="D613" s="16"/>
      <c r="E613" s="47"/>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3.2">
      <c r="A614" s="16"/>
      <c r="B614" s="16"/>
      <c r="C614" s="16"/>
      <c r="D614" s="16"/>
      <c r="E614" s="47"/>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3.2">
      <c r="A615" s="16"/>
      <c r="B615" s="16"/>
      <c r="C615" s="16"/>
      <c r="D615" s="16"/>
      <c r="E615" s="47"/>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3.2">
      <c r="A616" s="16"/>
      <c r="B616" s="16"/>
      <c r="C616" s="16"/>
      <c r="D616" s="16"/>
      <c r="E616" s="47"/>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3.2">
      <c r="A617" s="16"/>
      <c r="B617" s="16"/>
      <c r="C617" s="16"/>
      <c r="D617" s="16"/>
      <c r="E617" s="47"/>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3.2">
      <c r="A618" s="16"/>
      <c r="B618" s="16"/>
      <c r="C618" s="16"/>
      <c r="D618" s="16"/>
      <c r="E618" s="47"/>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3.2">
      <c r="A619" s="16"/>
      <c r="B619" s="16"/>
      <c r="C619" s="16"/>
      <c r="D619" s="16"/>
      <c r="E619" s="47"/>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3.2">
      <c r="A620" s="16"/>
      <c r="B620" s="16"/>
      <c r="C620" s="16"/>
      <c r="D620" s="16"/>
      <c r="E620" s="47"/>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3.2">
      <c r="A621" s="16"/>
      <c r="B621" s="16"/>
      <c r="C621" s="16"/>
      <c r="D621" s="16"/>
      <c r="E621" s="47"/>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3.2">
      <c r="A622" s="16"/>
      <c r="B622" s="16"/>
      <c r="C622" s="16"/>
      <c r="D622" s="16"/>
      <c r="E622" s="47"/>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3.2">
      <c r="A623" s="16"/>
      <c r="B623" s="16"/>
      <c r="C623" s="16"/>
      <c r="D623" s="16"/>
      <c r="E623" s="47"/>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3.2">
      <c r="A624" s="16"/>
      <c r="B624" s="16"/>
      <c r="C624" s="16"/>
      <c r="D624" s="16"/>
      <c r="E624" s="47"/>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3.2">
      <c r="A625" s="16"/>
      <c r="B625" s="16"/>
      <c r="C625" s="16"/>
      <c r="D625" s="16"/>
      <c r="E625" s="47"/>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3.2">
      <c r="A626" s="16"/>
      <c r="B626" s="16"/>
      <c r="C626" s="16"/>
      <c r="D626" s="16"/>
      <c r="E626" s="47"/>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3.2">
      <c r="A627" s="16"/>
      <c r="B627" s="16"/>
      <c r="C627" s="16"/>
      <c r="D627" s="16"/>
      <c r="E627" s="47"/>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3.2">
      <c r="A628" s="16"/>
      <c r="B628" s="16"/>
      <c r="C628" s="16"/>
      <c r="D628" s="16"/>
      <c r="E628" s="47"/>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3.2">
      <c r="A629" s="16"/>
      <c r="B629" s="16"/>
      <c r="C629" s="16"/>
      <c r="D629" s="16"/>
      <c r="E629" s="47"/>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3.2">
      <c r="A630" s="16"/>
      <c r="B630" s="16"/>
      <c r="C630" s="16"/>
      <c r="D630" s="16"/>
      <c r="E630" s="47"/>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3.2">
      <c r="A631" s="16"/>
      <c r="B631" s="16"/>
      <c r="C631" s="16"/>
      <c r="D631" s="16"/>
      <c r="E631" s="47"/>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3.2">
      <c r="A632" s="16"/>
      <c r="B632" s="16"/>
      <c r="C632" s="16"/>
      <c r="D632" s="16"/>
      <c r="E632" s="47"/>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3.2">
      <c r="A633" s="16"/>
      <c r="B633" s="16"/>
      <c r="C633" s="16"/>
      <c r="D633" s="16"/>
      <c r="E633" s="47"/>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3.2">
      <c r="A634" s="16"/>
      <c r="B634" s="16"/>
      <c r="C634" s="16"/>
      <c r="D634" s="16"/>
      <c r="E634" s="47"/>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3.2">
      <c r="A635" s="16"/>
      <c r="B635" s="16"/>
      <c r="C635" s="16"/>
      <c r="D635" s="16"/>
      <c r="E635" s="47"/>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3.2">
      <c r="A636" s="16"/>
      <c r="B636" s="16"/>
      <c r="C636" s="16"/>
      <c r="D636" s="16"/>
      <c r="E636" s="47"/>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3.2">
      <c r="A637" s="16"/>
      <c r="B637" s="16"/>
      <c r="C637" s="16"/>
      <c r="D637" s="16"/>
      <c r="E637" s="47"/>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3.2">
      <c r="A638" s="16"/>
      <c r="B638" s="16"/>
      <c r="C638" s="16"/>
      <c r="D638" s="16"/>
      <c r="E638" s="47"/>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3.2">
      <c r="A639" s="16"/>
      <c r="B639" s="16"/>
      <c r="C639" s="16"/>
      <c r="D639" s="16"/>
      <c r="E639" s="47"/>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3.2">
      <c r="A640" s="16"/>
      <c r="B640" s="16"/>
      <c r="C640" s="16"/>
      <c r="D640" s="16"/>
      <c r="E640" s="47"/>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3.2">
      <c r="A641" s="16"/>
      <c r="B641" s="16"/>
      <c r="C641" s="16"/>
      <c r="D641" s="16"/>
      <c r="E641" s="47"/>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3.2">
      <c r="A642" s="16"/>
      <c r="B642" s="16"/>
      <c r="C642" s="16"/>
      <c r="D642" s="16"/>
      <c r="E642" s="47"/>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3.2">
      <c r="A643" s="16"/>
      <c r="B643" s="16"/>
      <c r="C643" s="16"/>
      <c r="D643" s="16"/>
      <c r="E643" s="47"/>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3.2">
      <c r="A644" s="16"/>
      <c r="B644" s="16"/>
      <c r="C644" s="16"/>
      <c r="D644" s="16"/>
      <c r="E644" s="47"/>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3.2">
      <c r="A645" s="16"/>
      <c r="B645" s="16"/>
      <c r="C645" s="16"/>
      <c r="D645" s="16"/>
      <c r="E645" s="47"/>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3.2">
      <c r="A646" s="16"/>
      <c r="B646" s="16"/>
      <c r="C646" s="16"/>
      <c r="D646" s="16"/>
      <c r="E646" s="47"/>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3.2">
      <c r="A647" s="16"/>
      <c r="B647" s="16"/>
      <c r="C647" s="16"/>
      <c r="D647" s="16"/>
      <c r="E647" s="47"/>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3.2">
      <c r="A648" s="16"/>
      <c r="B648" s="16"/>
      <c r="C648" s="16"/>
      <c r="D648" s="16"/>
      <c r="E648" s="47"/>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3.2">
      <c r="A649" s="16"/>
      <c r="B649" s="16"/>
      <c r="C649" s="16"/>
      <c r="D649" s="16"/>
      <c r="E649" s="47"/>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3.2">
      <c r="A650" s="16"/>
      <c r="B650" s="16"/>
      <c r="C650" s="16"/>
      <c r="D650" s="16"/>
      <c r="E650" s="47"/>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3.2">
      <c r="A651" s="16"/>
      <c r="B651" s="16"/>
      <c r="C651" s="16"/>
      <c r="D651" s="16"/>
      <c r="E651" s="47"/>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3.2">
      <c r="A652" s="16"/>
      <c r="B652" s="16"/>
      <c r="C652" s="16"/>
      <c r="D652" s="16"/>
      <c r="E652" s="47"/>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3.2">
      <c r="A653" s="16"/>
      <c r="B653" s="16"/>
      <c r="C653" s="16"/>
      <c r="D653" s="16"/>
      <c r="E653" s="47"/>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3.2">
      <c r="A654" s="16"/>
      <c r="B654" s="16"/>
      <c r="C654" s="16"/>
      <c r="D654" s="16"/>
      <c r="E654" s="47"/>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3.2">
      <c r="A655" s="16"/>
      <c r="B655" s="16"/>
      <c r="C655" s="16"/>
      <c r="D655" s="16"/>
      <c r="E655" s="47"/>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3.2">
      <c r="A656" s="16"/>
      <c r="B656" s="16"/>
      <c r="C656" s="16"/>
      <c r="D656" s="16"/>
      <c r="E656" s="47"/>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3.2">
      <c r="A657" s="16"/>
      <c r="B657" s="16"/>
      <c r="C657" s="16"/>
      <c r="D657" s="16"/>
      <c r="E657" s="47"/>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3.2">
      <c r="A658" s="16"/>
      <c r="B658" s="16"/>
      <c r="C658" s="16"/>
      <c r="D658" s="16"/>
      <c r="E658" s="47"/>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3.2">
      <c r="A659" s="16"/>
      <c r="B659" s="16"/>
      <c r="C659" s="16"/>
      <c r="D659" s="16"/>
      <c r="E659" s="47"/>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3.2">
      <c r="A660" s="16"/>
      <c r="B660" s="16"/>
      <c r="C660" s="16"/>
      <c r="D660" s="16"/>
      <c r="E660" s="47"/>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3.2">
      <c r="A661" s="16"/>
      <c r="B661" s="16"/>
      <c r="C661" s="16"/>
      <c r="D661" s="16"/>
      <c r="E661" s="47"/>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3.2">
      <c r="A662" s="16"/>
      <c r="B662" s="16"/>
      <c r="C662" s="16"/>
      <c r="D662" s="16"/>
      <c r="E662" s="47"/>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3.2">
      <c r="A663" s="16"/>
      <c r="B663" s="16"/>
      <c r="C663" s="16"/>
      <c r="D663" s="16"/>
      <c r="E663" s="47"/>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3.2">
      <c r="A664" s="16"/>
      <c r="B664" s="16"/>
      <c r="C664" s="16"/>
      <c r="D664" s="16"/>
      <c r="E664" s="47"/>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3.2">
      <c r="A665" s="16"/>
      <c r="B665" s="16"/>
      <c r="C665" s="16"/>
      <c r="D665" s="16"/>
      <c r="E665" s="47"/>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3.2">
      <c r="A666" s="16"/>
      <c r="B666" s="16"/>
      <c r="C666" s="16"/>
      <c r="D666" s="16"/>
      <c r="E666" s="47"/>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3.2">
      <c r="A667" s="16"/>
      <c r="B667" s="16"/>
      <c r="C667" s="16"/>
      <c r="D667" s="16"/>
      <c r="E667" s="47"/>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3.2">
      <c r="A668" s="16"/>
      <c r="B668" s="16"/>
      <c r="C668" s="16"/>
      <c r="D668" s="16"/>
      <c r="E668" s="47"/>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3.2">
      <c r="A669" s="16"/>
      <c r="B669" s="16"/>
      <c r="C669" s="16"/>
      <c r="D669" s="16"/>
      <c r="E669" s="47"/>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3.2">
      <c r="A670" s="16"/>
      <c r="B670" s="16"/>
      <c r="C670" s="16"/>
      <c r="D670" s="16"/>
      <c r="E670" s="47"/>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3.2">
      <c r="A671" s="16"/>
      <c r="B671" s="16"/>
      <c r="C671" s="16"/>
      <c r="D671" s="16"/>
      <c r="E671" s="47"/>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3.2">
      <c r="A672" s="16"/>
      <c r="B672" s="16"/>
      <c r="C672" s="16"/>
      <c r="D672" s="16"/>
      <c r="E672" s="47"/>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3.2">
      <c r="A673" s="16"/>
      <c r="B673" s="16"/>
      <c r="C673" s="16"/>
      <c r="D673" s="16"/>
      <c r="E673" s="47"/>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3.2">
      <c r="A674" s="16"/>
      <c r="B674" s="16"/>
      <c r="C674" s="16"/>
      <c r="D674" s="16"/>
      <c r="E674" s="47"/>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3.2">
      <c r="A675" s="16"/>
      <c r="B675" s="16"/>
      <c r="C675" s="16"/>
      <c r="D675" s="16"/>
      <c r="E675" s="47"/>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3.2">
      <c r="A676" s="16"/>
      <c r="B676" s="16"/>
      <c r="C676" s="16"/>
      <c r="D676" s="16"/>
      <c r="E676" s="47"/>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3.2">
      <c r="A677" s="16"/>
      <c r="B677" s="16"/>
      <c r="C677" s="16"/>
      <c r="D677" s="16"/>
      <c r="E677" s="47"/>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3.2">
      <c r="A678" s="16"/>
      <c r="B678" s="16"/>
      <c r="C678" s="16"/>
      <c r="D678" s="16"/>
      <c r="E678" s="47"/>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3.2">
      <c r="A679" s="16"/>
      <c r="B679" s="16"/>
      <c r="C679" s="16"/>
      <c r="D679" s="16"/>
      <c r="E679" s="47"/>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3.2">
      <c r="A680" s="16"/>
      <c r="B680" s="16"/>
      <c r="C680" s="16"/>
      <c r="D680" s="16"/>
      <c r="E680" s="47"/>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3.2">
      <c r="A681" s="16"/>
      <c r="B681" s="16"/>
      <c r="C681" s="16"/>
      <c r="D681" s="16"/>
      <c r="E681" s="47"/>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3.2">
      <c r="A682" s="16"/>
      <c r="B682" s="16"/>
      <c r="C682" s="16"/>
      <c r="D682" s="16"/>
      <c r="E682" s="47"/>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3.2">
      <c r="A683" s="16"/>
      <c r="B683" s="16"/>
      <c r="C683" s="16"/>
      <c r="D683" s="16"/>
      <c r="E683" s="47"/>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3.2">
      <c r="A684" s="16"/>
      <c r="B684" s="16"/>
      <c r="C684" s="16"/>
      <c r="D684" s="16"/>
      <c r="E684" s="47"/>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3.2">
      <c r="A685" s="16"/>
      <c r="B685" s="16"/>
      <c r="C685" s="16"/>
      <c r="D685" s="16"/>
      <c r="E685" s="47"/>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3.2">
      <c r="A686" s="16"/>
      <c r="B686" s="16"/>
      <c r="C686" s="16"/>
      <c r="D686" s="16"/>
      <c r="E686" s="47"/>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3.2">
      <c r="A687" s="16"/>
      <c r="B687" s="16"/>
      <c r="C687" s="16"/>
      <c r="D687" s="16"/>
      <c r="E687" s="47"/>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3.2">
      <c r="A688" s="16"/>
      <c r="B688" s="16"/>
      <c r="C688" s="16"/>
      <c r="D688" s="16"/>
      <c r="E688" s="47"/>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3.2">
      <c r="A689" s="16"/>
      <c r="B689" s="16"/>
      <c r="C689" s="16"/>
      <c r="D689" s="16"/>
      <c r="E689" s="47"/>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3.2">
      <c r="A690" s="16"/>
      <c r="B690" s="16"/>
      <c r="C690" s="16"/>
      <c r="D690" s="16"/>
      <c r="E690" s="47"/>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3.2">
      <c r="A691" s="16"/>
      <c r="B691" s="16"/>
      <c r="C691" s="16"/>
      <c r="D691" s="16"/>
      <c r="E691" s="47"/>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3.2">
      <c r="A692" s="16"/>
      <c r="B692" s="16"/>
      <c r="C692" s="16"/>
      <c r="D692" s="16"/>
      <c r="E692" s="47"/>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3.2">
      <c r="A693" s="16"/>
      <c r="B693" s="16"/>
      <c r="C693" s="16"/>
      <c r="D693" s="16"/>
      <c r="E693" s="47"/>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3.2">
      <c r="A694" s="16"/>
      <c r="B694" s="16"/>
      <c r="C694" s="16"/>
      <c r="D694" s="16"/>
      <c r="E694" s="47"/>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3.2">
      <c r="A695" s="16"/>
      <c r="B695" s="16"/>
      <c r="C695" s="16"/>
      <c r="D695" s="16"/>
      <c r="E695" s="47"/>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3.2">
      <c r="A696" s="16"/>
      <c r="B696" s="16"/>
      <c r="C696" s="16"/>
      <c r="D696" s="16"/>
      <c r="E696" s="47"/>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3.2">
      <c r="A697" s="16"/>
      <c r="B697" s="16"/>
      <c r="C697" s="16"/>
      <c r="D697" s="16"/>
      <c r="E697" s="47"/>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3.2">
      <c r="A698" s="16"/>
      <c r="B698" s="16"/>
      <c r="C698" s="16"/>
      <c r="D698" s="16"/>
      <c r="E698" s="47"/>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3.2">
      <c r="A699" s="16"/>
      <c r="B699" s="16"/>
      <c r="C699" s="16"/>
      <c r="D699" s="16"/>
      <c r="E699" s="47"/>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3.2">
      <c r="A700" s="16"/>
      <c r="B700" s="16"/>
      <c r="C700" s="16"/>
      <c r="D700" s="16"/>
      <c r="E700" s="47"/>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3.2">
      <c r="A701" s="16"/>
      <c r="B701" s="16"/>
      <c r="C701" s="16"/>
      <c r="D701" s="16"/>
      <c r="E701" s="47"/>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3.2">
      <c r="A702" s="16"/>
      <c r="B702" s="16"/>
      <c r="C702" s="16"/>
      <c r="D702" s="16"/>
      <c r="E702" s="47"/>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3.2">
      <c r="A703" s="16"/>
      <c r="B703" s="16"/>
      <c r="C703" s="16"/>
      <c r="D703" s="16"/>
      <c r="E703" s="47"/>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3.2">
      <c r="A704" s="16"/>
      <c r="B704" s="16"/>
      <c r="C704" s="16"/>
      <c r="D704" s="16"/>
      <c r="E704" s="47"/>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3.2">
      <c r="A705" s="16"/>
      <c r="B705" s="16"/>
      <c r="C705" s="16"/>
      <c r="D705" s="16"/>
      <c r="E705" s="47"/>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3.2">
      <c r="A706" s="16"/>
      <c r="B706" s="16"/>
      <c r="C706" s="16"/>
      <c r="D706" s="16"/>
      <c r="E706" s="47"/>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3.2">
      <c r="A707" s="16"/>
      <c r="B707" s="16"/>
      <c r="C707" s="16"/>
      <c r="D707" s="16"/>
      <c r="E707" s="47"/>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3.2">
      <c r="A708" s="16"/>
      <c r="B708" s="16"/>
      <c r="C708" s="16"/>
      <c r="D708" s="16"/>
      <c r="E708" s="47"/>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3.2">
      <c r="A709" s="16"/>
      <c r="B709" s="16"/>
      <c r="C709" s="16"/>
      <c r="D709" s="16"/>
      <c r="E709" s="47"/>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3.2">
      <c r="A710" s="16"/>
      <c r="B710" s="16"/>
      <c r="C710" s="16"/>
      <c r="D710" s="16"/>
      <c r="E710" s="47"/>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3.2">
      <c r="A711" s="16"/>
      <c r="B711" s="16"/>
      <c r="C711" s="16"/>
      <c r="D711" s="16"/>
      <c r="E711" s="47"/>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3.2">
      <c r="A712" s="16"/>
      <c r="B712" s="16"/>
      <c r="C712" s="16"/>
      <c r="D712" s="16"/>
      <c r="E712" s="47"/>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3.2">
      <c r="A713" s="16"/>
      <c r="B713" s="16"/>
      <c r="C713" s="16"/>
      <c r="D713" s="16"/>
      <c r="E713" s="47"/>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3.2">
      <c r="A714" s="16"/>
      <c r="B714" s="16"/>
      <c r="C714" s="16"/>
      <c r="D714" s="16"/>
      <c r="E714" s="47"/>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3.2">
      <c r="A715" s="16"/>
      <c r="B715" s="16"/>
      <c r="C715" s="16"/>
      <c r="D715" s="16"/>
      <c r="E715" s="47"/>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3.2">
      <c r="A716" s="16"/>
      <c r="B716" s="16"/>
      <c r="C716" s="16"/>
      <c r="D716" s="16"/>
      <c r="E716" s="47"/>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3.2">
      <c r="A717" s="16"/>
      <c r="B717" s="16"/>
      <c r="C717" s="16"/>
      <c r="D717" s="16"/>
      <c r="E717" s="47"/>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3.2">
      <c r="A718" s="16"/>
      <c r="B718" s="16"/>
      <c r="C718" s="16"/>
      <c r="D718" s="16"/>
      <c r="E718" s="47"/>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3.2">
      <c r="A719" s="16"/>
      <c r="B719" s="16"/>
      <c r="C719" s="16"/>
      <c r="D719" s="16"/>
      <c r="E719" s="47"/>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3.2">
      <c r="A720" s="16"/>
      <c r="B720" s="16"/>
      <c r="C720" s="16"/>
      <c r="D720" s="16"/>
      <c r="E720" s="47"/>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3.2">
      <c r="A721" s="16"/>
      <c r="B721" s="16"/>
      <c r="C721" s="16"/>
      <c r="D721" s="16"/>
      <c r="E721" s="47"/>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3.2">
      <c r="A722" s="16"/>
      <c r="B722" s="16"/>
      <c r="C722" s="16"/>
      <c r="D722" s="16"/>
      <c r="E722" s="47"/>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3.2">
      <c r="A723" s="16"/>
      <c r="B723" s="16"/>
      <c r="C723" s="16"/>
      <c r="D723" s="16"/>
      <c r="E723" s="47"/>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3.2">
      <c r="A724" s="16"/>
      <c r="B724" s="16"/>
      <c r="C724" s="16"/>
      <c r="D724" s="16"/>
      <c r="E724" s="47"/>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3.2">
      <c r="A725" s="16"/>
      <c r="B725" s="16"/>
      <c r="C725" s="16"/>
      <c r="D725" s="16"/>
      <c r="E725" s="47"/>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3.2">
      <c r="A726" s="16"/>
      <c r="B726" s="16"/>
      <c r="C726" s="16"/>
      <c r="D726" s="16"/>
      <c r="E726" s="47"/>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3.2">
      <c r="A727" s="16"/>
      <c r="B727" s="16"/>
      <c r="C727" s="16"/>
      <c r="D727" s="16"/>
      <c r="E727" s="47"/>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3.2">
      <c r="A728" s="16"/>
      <c r="B728" s="16"/>
      <c r="C728" s="16"/>
      <c r="D728" s="16"/>
      <c r="E728" s="47"/>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3.2">
      <c r="A729" s="16"/>
      <c r="B729" s="16"/>
      <c r="C729" s="16"/>
      <c r="D729" s="16"/>
      <c r="E729" s="47"/>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3.2">
      <c r="A730" s="16"/>
      <c r="B730" s="16"/>
      <c r="C730" s="16"/>
      <c r="D730" s="16"/>
      <c r="E730" s="47"/>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3.2">
      <c r="A731" s="16"/>
      <c r="B731" s="16"/>
      <c r="C731" s="16"/>
      <c r="D731" s="16"/>
      <c r="E731" s="47"/>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3.2">
      <c r="A732" s="16"/>
      <c r="B732" s="16"/>
      <c r="C732" s="16"/>
      <c r="D732" s="16"/>
      <c r="E732" s="47"/>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3.2">
      <c r="A733" s="16"/>
      <c r="B733" s="16"/>
      <c r="C733" s="16"/>
      <c r="D733" s="16"/>
      <c r="E733" s="47"/>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3.2">
      <c r="A734" s="16"/>
      <c r="B734" s="16"/>
      <c r="C734" s="16"/>
      <c r="D734" s="16"/>
      <c r="E734" s="47"/>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3.2">
      <c r="A735" s="16"/>
      <c r="B735" s="16"/>
      <c r="C735" s="16"/>
      <c r="D735" s="16"/>
      <c r="E735" s="47"/>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3.2">
      <c r="A736" s="16"/>
      <c r="B736" s="16"/>
      <c r="C736" s="16"/>
      <c r="D736" s="16"/>
      <c r="E736" s="47"/>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3.2">
      <c r="A737" s="16"/>
      <c r="B737" s="16"/>
      <c r="C737" s="16"/>
      <c r="D737" s="16"/>
      <c r="E737" s="47"/>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3.2">
      <c r="A738" s="16"/>
      <c r="B738" s="16"/>
      <c r="C738" s="16"/>
      <c r="D738" s="16"/>
      <c r="E738" s="47"/>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3.2">
      <c r="A739" s="16"/>
      <c r="B739" s="16"/>
      <c r="C739" s="16"/>
      <c r="D739" s="16"/>
      <c r="E739" s="47"/>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3.2">
      <c r="A740" s="16"/>
      <c r="B740" s="16"/>
      <c r="C740" s="16"/>
      <c r="D740" s="16"/>
      <c r="E740" s="47"/>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3.2">
      <c r="A741" s="16"/>
      <c r="B741" s="16"/>
      <c r="C741" s="16"/>
      <c r="D741" s="16"/>
      <c r="E741" s="47"/>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3.2">
      <c r="A742" s="16"/>
      <c r="B742" s="16"/>
      <c r="C742" s="16"/>
      <c r="D742" s="16"/>
      <c r="E742" s="47"/>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3.2">
      <c r="A743" s="16"/>
      <c r="B743" s="16"/>
      <c r="C743" s="16"/>
      <c r="D743" s="16"/>
      <c r="E743" s="47"/>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3.2">
      <c r="A744" s="16"/>
      <c r="B744" s="16"/>
      <c r="C744" s="16"/>
      <c r="D744" s="16"/>
      <c r="E744" s="47"/>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3.2">
      <c r="A745" s="16"/>
      <c r="B745" s="16"/>
      <c r="C745" s="16"/>
      <c r="D745" s="16"/>
      <c r="E745" s="47"/>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3.2">
      <c r="A746" s="16"/>
      <c r="B746" s="16"/>
      <c r="C746" s="16"/>
      <c r="D746" s="16"/>
      <c r="E746" s="47"/>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3.2">
      <c r="A747" s="16"/>
      <c r="B747" s="16"/>
      <c r="C747" s="16"/>
      <c r="D747" s="16"/>
      <c r="E747" s="47"/>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3.2">
      <c r="A748" s="16"/>
      <c r="B748" s="16"/>
      <c r="C748" s="16"/>
      <c r="D748" s="16"/>
      <c r="E748" s="47"/>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3.2">
      <c r="A749" s="16"/>
      <c r="B749" s="16"/>
      <c r="C749" s="16"/>
      <c r="D749" s="16"/>
      <c r="E749" s="47"/>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3.2">
      <c r="A750" s="16"/>
      <c r="B750" s="16"/>
      <c r="C750" s="16"/>
      <c r="D750" s="16"/>
      <c r="E750" s="47"/>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3.2">
      <c r="A751" s="16"/>
      <c r="B751" s="16"/>
      <c r="C751" s="16"/>
      <c r="D751" s="16"/>
      <c r="E751" s="47"/>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3.2">
      <c r="A752" s="16"/>
      <c r="B752" s="16"/>
      <c r="C752" s="16"/>
      <c r="D752" s="16"/>
      <c r="E752" s="47"/>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3.2">
      <c r="A753" s="16"/>
      <c r="B753" s="16"/>
      <c r="C753" s="16"/>
      <c r="D753" s="16"/>
      <c r="E753" s="47"/>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3.2">
      <c r="A754" s="16"/>
      <c r="B754" s="16"/>
      <c r="C754" s="16"/>
      <c r="D754" s="16"/>
      <c r="E754" s="47"/>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3.2">
      <c r="A755" s="16"/>
      <c r="B755" s="16"/>
      <c r="C755" s="16"/>
      <c r="D755" s="16"/>
      <c r="E755" s="47"/>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3.2">
      <c r="A756" s="16"/>
      <c r="B756" s="16"/>
      <c r="C756" s="16"/>
      <c r="D756" s="16"/>
      <c r="E756" s="47"/>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3.2">
      <c r="A757" s="16"/>
      <c r="B757" s="16"/>
      <c r="C757" s="16"/>
      <c r="D757" s="16"/>
      <c r="E757" s="47"/>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3.2">
      <c r="A758" s="16"/>
      <c r="B758" s="16"/>
      <c r="C758" s="16"/>
      <c r="D758" s="16"/>
      <c r="E758" s="47"/>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3.2">
      <c r="A759" s="16"/>
      <c r="B759" s="16"/>
      <c r="C759" s="16"/>
      <c r="D759" s="16"/>
      <c r="E759" s="47"/>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3.2">
      <c r="A760" s="16"/>
      <c r="B760" s="16"/>
      <c r="C760" s="16"/>
      <c r="D760" s="16"/>
      <c r="E760" s="47"/>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3.2">
      <c r="A761" s="16"/>
      <c r="B761" s="16"/>
      <c r="C761" s="16"/>
      <c r="D761" s="16"/>
      <c r="E761" s="47"/>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3.2">
      <c r="A762" s="16"/>
      <c r="B762" s="16"/>
      <c r="C762" s="16"/>
      <c r="D762" s="16"/>
      <c r="E762" s="47"/>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3.2">
      <c r="A763" s="16"/>
      <c r="B763" s="16"/>
      <c r="C763" s="16"/>
      <c r="D763" s="16"/>
      <c r="E763" s="47"/>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3.2">
      <c r="A764" s="16"/>
      <c r="B764" s="16"/>
      <c r="C764" s="16"/>
      <c r="D764" s="16"/>
      <c r="E764" s="47"/>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3.2">
      <c r="A765" s="16"/>
      <c r="B765" s="16"/>
      <c r="C765" s="16"/>
      <c r="D765" s="16"/>
      <c r="E765" s="47"/>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3.2">
      <c r="A766" s="16"/>
      <c r="B766" s="16"/>
      <c r="C766" s="16"/>
      <c r="D766" s="16"/>
      <c r="E766" s="47"/>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3.2">
      <c r="A767" s="16"/>
      <c r="B767" s="16"/>
      <c r="C767" s="16"/>
      <c r="D767" s="16"/>
      <c r="E767" s="47"/>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3.2">
      <c r="A768" s="16"/>
      <c r="B768" s="16"/>
      <c r="C768" s="16"/>
      <c r="D768" s="16"/>
      <c r="E768" s="47"/>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3.2">
      <c r="A769" s="16"/>
      <c r="B769" s="16"/>
      <c r="C769" s="16"/>
      <c r="D769" s="16"/>
      <c r="E769" s="47"/>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3.2">
      <c r="A770" s="16"/>
      <c r="B770" s="16"/>
      <c r="C770" s="16"/>
      <c r="D770" s="16"/>
      <c r="E770" s="47"/>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3.2">
      <c r="A771" s="16"/>
      <c r="B771" s="16"/>
      <c r="C771" s="16"/>
      <c r="D771" s="16"/>
      <c r="E771" s="47"/>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3.2">
      <c r="A772" s="16"/>
      <c r="B772" s="16"/>
      <c r="C772" s="16"/>
      <c r="D772" s="16"/>
      <c r="E772" s="47"/>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3.2">
      <c r="A773" s="16"/>
      <c r="B773" s="16"/>
      <c r="C773" s="16"/>
      <c r="D773" s="16"/>
      <c r="E773" s="47"/>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3.2">
      <c r="A774" s="16"/>
      <c r="B774" s="16"/>
      <c r="C774" s="16"/>
      <c r="D774" s="16"/>
      <c r="E774" s="47"/>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3.2">
      <c r="A775" s="16"/>
      <c r="B775" s="16"/>
      <c r="C775" s="16"/>
      <c r="D775" s="16"/>
      <c r="E775" s="47"/>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3.2">
      <c r="A776" s="16"/>
      <c r="B776" s="16"/>
      <c r="C776" s="16"/>
      <c r="D776" s="16"/>
      <c r="E776" s="47"/>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3.2">
      <c r="A777" s="16"/>
      <c r="B777" s="16"/>
      <c r="C777" s="16"/>
      <c r="D777" s="16"/>
      <c r="E777" s="47"/>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3.2">
      <c r="A778" s="16"/>
      <c r="B778" s="16"/>
      <c r="C778" s="16"/>
      <c r="D778" s="16"/>
      <c r="E778" s="47"/>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3.2">
      <c r="A779" s="16"/>
      <c r="B779" s="16"/>
      <c r="C779" s="16"/>
      <c r="D779" s="16"/>
      <c r="E779" s="47"/>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3.2">
      <c r="A780" s="16"/>
      <c r="B780" s="16"/>
      <c r="C780" s="16"/>
      <c r="D780" s="16"/>
      <c r="E780" s="47"/>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3.2">
      <c r="A781" s="16"/>
      <c r="B781" s="16"/>
      <c r="C781" s="16"/>
      <c r="D781" s="16"/>
      <c r="E781" s="47"/>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3.2">
      <c r="A782" s="16"/>
      <c r="B782" s="16"/>
      <c r="C782" s="16"/>
      <c r="D782" s="16"/>
      <c r="E782" s="47"/>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3.2">
      <c r="A783" s="16"/>
      <c r="B783" s="16"/>
      <c r="C783" s="16"/>
      <c r="D783" s="16"/>
      <c r="E783" s="47"/>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3.2">
      <c r="A784" s="16"/>
      <c r="B784" s="16"/>
      <c r="C784" s="16"/>
      <c r="D784" s="16"/>
      <c r="E784" s="47"/>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3.2">
      <c r="A785" s="16"/>
      <c r="B785" s="16"/>
      <c r="C785" s="16"/>
      <c r="D785" s="16"/>
      <c r="E785" s="47"/>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3.2">
      <c r="A786" s="16"/>
      <c r="B786" s="16"/>
      <c r="C786" s="16"/>
      <c r="D786" s="16"/>
      <c r="E786" s="47"/>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3.2">
      <c r="A787" s="16"/>
      <c r="B787" s="16"/>
      <c r="C787" s="16"/>
      <c r="D787" s="16"/>
      <c r="E787" s="47"/>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3.2">
      <c r="A788" s="16"/>
      <c r="B788" s="16"/>
      <c r="C788" s="16"/>
      <c r="D788" s="16"/>
      <c r="E788" s="47"/>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3.2">
      <c r="A789" s="16"/>
      <c r="B789" s="16"/>
      <c r="C789" s="16"/>
      <c r="D789" s="16"/>
      <c r="E789" s="47"/>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3.2">
      <c r="A790" s="16"/>
      <c r="B790" s="16"/>
      <c r="C790" s="16"/>
      <c r="D790" s="16"/>
      <c r="E790" s="47"/>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3.2">
      <c r="A791" s="16"/>
      <c r="B791" s="16"/>
      <c r="C791" s="16"/>
      <c r="D791" s="16"/>
      <c r="E791" s="47"/>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3.2">
      <c r="A792" s="16"/>
      <c r="B792" s="16"/>
      <c r="C792" s="16"/>
      <c r="D792" s="16"/>
      <c r="E792" s="47"/>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3.2">
      <c r="A793" s="16"/>
      <c r="B793" s="16"/>
      <c r="C793" s="16"/>
      <c r="D793" s="16"/>
      <c r="E793" s="47"/>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3.2">
      <c r="A794" s="16"/>
      <c r="B794" s="16"/>
      <c r="C794" s="16"/>
      <c r="D794" s="16"/>
      <c r="E794" s="47"/>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3.2">
      <c r="A795" s="16"/>
      <c r="B795" s="16"/>
      <c r="C795" s="16"/>
      <c r="D795" s="16"/>
      <c r="E795" s="47"/>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3.2">
      <c r="A796" s="16"/>
      <c r="B796" s="16"/>
      <c r="C796" s="16"/>
      <c r="D796" s="16"/>
      <c r="E796" s="47"/>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3.2">
      <c r="A797" s="16"/>
      <c r="B797" s="16"/>
      <c r="C797" s="16"/>
      <c r="D797" s="16"/>
      <c r="E797" s="47"/>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3.2">
      <c r="A798" s="16"/>
      <c r="B798" s="16"/>
      <c r="C798" s="16"/>
      <c r="D798" s="16"/>
      <c r="E798" s="47"/>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3.2">
      <c r="A799" s="16"/>
      <c r="B799" s="16"/>
      <c r="C799" s="16"/>
      <c r="D799" s="16"/>
      <c r="E799" s="47"/>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3.2">
      <c r="A800" s="16"/>
      <c r="B800" s="16"/>
      <c r="C800" s="16"/>
      <c r="D800" s="16"/>
      <c r="E800" s="47"/>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3.2">
      <c r="A801" s="16"/>
      <c r="B801" s="16"/>
      <c r="C801" s="16"/>
      <c r="D801" s="16"/>
      <c r="E801" s="47"/>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3.2">
      <c r="A802" s="16"/>
      <c r="B802" s="16"/>
      <c r="C802" s="16"/>
      <c r="D802" s="16"/>
      <c r="E802" s="47"/>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3.2">
      <c r="A803" s="16"/>
      <c r="B803" s="16"/>
      <c r="C803" s="16"/>
      <c r="D803" s="16"/>
      <c r="E803" s="47"/>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3.2">
      <c r="A804" s="16"/>
      <c r="B804" s="16"/>
      <c r="C804" s="16"/>
      <c r="D804" s="16"/>
      <c r="E804" s="47"/>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3.2">
      <c r="A805" s="16"/>
      <c r="B805" s="16"/>
      <c r="C805" s="16"/>
      <c r="D805" s="16"/>
      <c r="E805" s="47"/>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3.2">
      <c r="A806" s="16"/>
      <c r="B806" s="16"/>
      <c r="C806" s="16"/>
      <c r="D806" s="16"/>
      <c r="E806" s="47"/>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3.2">
      <c r="A807" s="16"/>
      <c r="B807" s="16"/>
      <c r="C807" s="16"/>
      <c r="D807" s="16"/>
      <c r="E807" s="47"/>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3.2">
      <c r="A808" s="16"/>
      <c r="B808" s="16"/>
      <c r="C808" s="16"/>
      <c r="D808" s="16"/>
      <c r="E808" s="47"/>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3.2">
      <c r="A809" s="16"/>
      <c r="B809" s="16"/>
      <c r="C809" s="16"/>
      <c r="D809" s="16"/>
      <c r="E809" s="47"/>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3.2">
      <c r="A810" s="16"/>
      <c r="B810" s="16"/>
      <c r="C810" s="16"/>
      <c r="D810" s="16"/>
      <c r="E810" s="47"/>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3.2">
      <c r="A811" s="16"/>
      <c r="B811" s="16"/>
      <c r="C811" s="16"/>
      <c r="D811" s="16"/>
      <c r="E811" s="47"/>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3.2">
      <c r="A812" s="16"/>
      <c r="B812" s="16"/>
      <c r="C812" s="16"/>
      <c r="D812" s="16"/>
      <c r="E812" s="47"/>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3.2">
      <c r="A813" s="16"/>
      <c r="B813" s="16"/>
      <c r="C813" s="16"/>
      <c r="D813" s="16"/>
      <c r="E813" s="47"/>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3.2">
      <c r="A814" s="16"/>
      <c r="B814" s="16"/>
      <c r="C814" s="16"/>
      <c r="D814" s="16"/>
      <c r="E814" s="47"/>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3.2">
      <c r="A815" s="16"/>
      <c r="B815" s="16"/>
      <c r="C815" s="16"/>
      <c r="D815" s="16"/>
      <c r="E815" s="47"/>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3.2">
      <c r="A816" s="16"/>
      <c r="B816" s="16"/>
      <c r="C816" s="16"/>
      <c r="D816" s="16"/>
      <c r="E816" s="47"/>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3.2">
      <c r="A817" s="16"/>
      <c r="B817" s="16"/>
      <c r="C817" s="16"/>
      <c r="D817" s="16"/>
      <c r="E817" s="47"/>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3.2">
      <c r="A818" s="16"/>
      <c r="B818" s="16"/>
      <c r="C818" s="16"/>
      <c r="D818" s="16"/>
      <c r="E818" s="47"/>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3.2">
      <c r="A819" s="16"/>
      <c r="B819" s="16"/>
      <c r="C819" s="16"/>
      <c r="D819" s="16"/>
      <c r="E819" s="47"/>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3.2">
      <c r="A820" s="16"/>
      <c r="B820" s="16"/>
      <c r="C820" s="16"/>
      <c r="D820" s="16"/>
      <c r="E820" s="47"/>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3.2">
      <c r="A821" s="16"/>
      <c r="B821" s="16"/>
      <c r="C821" s="16"/>
      <c r="D821" s="16"/>
      <c r="E821" s="47"/>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3.2">
      <c r="A822" s="16"/>
      <c r="B822" s="16"/>
      <c r="C822" s="16"/>
      <c r="D822" s="16"/>
      <c r="E822" s="47"/>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3.2">
      <c r="A823" s="16"/>
      <c r="B823" s="16"/>
      <c r="C823" s="16"/>
      <c r="D823" s="16"/>
      <c r="E823" s="47"/>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3.2">
      <c r="A824" s="16"/>
      <c r="B824" s="16"/>
      <c r="C824" s="16"/>
      <c r="D824" s="16"/>
      <c r="E824" s="47"/>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3.2">
      <c r="A825" s="16"/>
      <c r="B825" s="16"/>
      <c r="C825" s="16"/>
      <c r="D825" s="16"/>
      <c r="E825" s="47"/>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3.2">
      <c r="A826" s="16"/>
      <c r="B826" s="16"/>
      <c r="C826" s="16"/>
      <c r="D826" s="16"/>
      <c r="E826" s="47"/>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3.2">
      <c r="A827" s="16"/>
      <c r="B827" s="16"/>
      <c r="C827" s="16"/>
      <c r="D827" s="16"/>
      <c r="E827" s="47"/>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3.2">
      <c r="A828" s="16"/>
      <c r="B828" s="16"/>
      <c r="C828" s="16"/>
      <c r="D828" s="16"/>
      <c r="E828" s="47"/>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3.2">
      <c r="A829" s="16"/>
      <c r="B829" s="16"/>
      <c r="C829" s="16"/>
      <c r="D829" s="16"/>
      <c r="E829" s="47"/>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3.2">
      <c r="A830" s="16"/>
      <c r="B830" s="16"/>
      <c r="C830" s="16"/>
      <c r="D830" s="16"/>
      <c r="E830" s="47"/>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3.2">
      <c r="A831" s="16"/>
      <c r="B831" s="16"/>
      <c r="C831" s="16"/>
      <c r="D831" s="16"/>
      <c r="E831" s="47"/>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3.2">
      <c r="A832" s="16"/>
      <c r="B832" s="16"/>
      <c r="C832" s="16"/>
      <c r="D832" s="16"/>
      <c r="E832" s="47"/>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3.2">
      <c r="A833" s="16"/>
      <c r="B833" s="16"/>
      <c r="C833" s="16"/>
      <c r="D833" s="16"/>
      <c r="E833" s="47"/>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3.2">
      <c r="A834" s="16"/>
      <c r="B834" s="16"/>
      <c r="C834" s="16"/>
      <c r="D834" s="16"/>
      <c r="E834" s="47"/>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3.2">
      <c r="A835" s="16"/>
      <c r="B835" s="16"/>
      <c r="C835" s="16"/>
      <c r="D835" s="16"/>
      <c r="E835" s="47"/>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3.2">
      <c r="A836" s="16"/>
      <c r="B836" s="16"/>
      <c r="C836" s="16"/>
      <c r="D836" s="16"/>
      <c r="E836" s="47"/>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3.2">
      <c r="A837" s="16"/>
      <c r="B837" s="16"/>
      <c r="C837" s="16"/>
      <c r="D837" s="16"/>
      <c r="E837" s="47"/>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3.2">
      <c r="A838" s="16"/>
      <c r="B838" s="16"/>
      <c r="C838" s="16"/>
      <c r="D838" s="16"/>
      <c r="E838" s="47"/>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3.2">
      <c r="A839" s="16"/>
      <c r="B839" s="16"/>
      <c r="C839" s="16"/>
      <c r="D839" s="16"/>
      <c r="E839" s="47"/>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3.2">
      <c r="A840" s="16"/>
      <c r="B840" s="16"/>
      <c r="C840" s="16"/>
      <c r="D840" s="16"/>
      <c r="E840" s="47"/>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3.2">
      <c r="A841" s="16"/>
      <c r="B841" s="16"/>
      <c r="C841" s="16"/>
      <c r="D841" s="16"/>
      <c r="E841" s="47"/>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3.2">
      <c r="A842" s="16"/>
      <c r="B842" s="16"/>
      <c r="C842" s="16"/>
      <c r="D842" s="16"/>
      <c r="E842" s="47"/>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3.2">
      <c r="A843" s="16"/>
      <c r="B843" s="16"/>
      <c r="C843" s="16"/>
      <c r="D843" s="16"/>
      <c r="E843" s="47"/>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3.2">
      <c r="A844" s="16"/>
      <c r="B844" s="16"/>
      <c r="C844" s="16"/>
      <c r="D844" s="16"/>
      <c r="E844" s="47"/>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3.2">
      <c r="A845" s="16"/>
      <c r="B845" s="16"/>
      <c r="C845" s="16"/>
      <c r="D845" s="16"/>
      <c r="E845" s="47"/>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3.2">
      <c r="A846" s="16"/>
      <c r="B846" s="16"/>
      <c r="C846" s="16"/>
      <c r="D846" s="16"/>
      <c r="E846" s="47"/>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3.2">
      <c r="A847" s="16"/>
      <c r="B847" s="16"/>
      <c r="C847" s="16"/>
      <c r="D847" s="16"/>
      <c r="E847" s="47"/>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3.2">
      <c r="A848" s="16"/>
      <c r="B848" s="16"/>
      <c r="C848" s="16"/>
      <c r="D848" s="16"/>
      <c r="E848" s="47"/>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3.2">
      <c r="A849" s="16"/>
      <c r="B849" s="16"/>
      <c r="C849" s="16"/>
      <c r="D849" s="16"/>
      <c r="E849" s="47"/>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3.2">
      <c r="A850" s="16"/>
      <c r="B850" s="16"/>
      <c r="C850" s="16"/>
      <c r="D850" s="16"/>
      <c r="E850" s="47"/>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3.2">
      <c r="A851" s="16"/>
      <c r="B851" s="16"/>
      <c r="C851" s="16"/>
      <c r="D851" s="16"/>
      <c r="E851" s="47"/>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3.2">
      <c r="A852" s="16"/>
      <c r="B852" s="16"/>
      <c r="C852" s="16"/>
      <c r="D852" s="16"/>
      <c r="E852" s="47"/>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3.2">
      <c r="A853" s="16"/>
      <c r="B853" s="16"/>
      <c r="C853" s="16"/>
      <c r="D853" s="16"/>
      <c r="E853" s="47"/>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3.2">
      <c r="A854" s="16"/>
      <c r="B854" s="16"/>
      <c r="C854" s="16"/>
      <c r="D854" s="16"/>
      <c r="E854" s="47"/>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3.2">
      <c r="A855" s="16"/>
      <c r="B855" s="16"/>
      <c r="C855" s="16"/>
      <c r="D855" s="16"/>
      <c r="E855" s="47"/>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3.2">
      <c r="A856" s="16"/>
      <c r="B856" s="16"/>
      <c r="C856" s="16"/>
      <c r="D856" s="16"/>
      <c r="E856" s="47"/>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3.2">
      <c r="A857" s="16"/>
      <c r="B857" s="16"/>
      <c r="C857" s="16"/>
      <c r="D857" s="16"/>
      <c r="E857" s="47"/>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3.2">
      <c r="A858" s="16"/>
      <c r="B858" s="16"/>
      <c r="C858" s="16"/>
      <c r="D858" s="16"/>
      <c r="E858" s="47"/>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3.2">
      <c r="A859" s="16"/>
      <c r="B859" s="16"/>
      <c r="C859" s="16"/>
      <c r="D859" s="16"/>
      <c r="E859" s="47"/>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3.2">
      <c r="A860" s="16"/>
      <c r="B860" s="16"/>
      <c r="C860" s="16"/>
      <c r="D860" s="16"/>
      <c r="E860" s="47"/>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3.2">
      <c r="A861" s="16"/>
      <c r="B861" s="16"/>
      <c r="C861" s="16"/>
      <c r="D861" s="16"/>
      <c r="E861" s="47"/>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3.2">
      <c r="A862" s="16"/>
      <c r="B862" s="16"/>
      <c r="C862" s="16"/>
      <c r="D862" s="16"/>
      <c r="E862" s="47"/>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3.2">
      <c r="A863" s="16"/>
      <c r="B863" s="16"/>
      <c r="C863" s="16"/>
      <c r="D863" s="16"/>
      <c r="E863" s="47"/>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3.2">
      <c r="A864" s="16"/>
      <c r="B864" s="16"/>
      <c r="C864" s="16"/>
      <c r="D864" s="16"/>
      <c r="E864" s="47"/>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3.2">
      <c r="A865" s="16"/>
      <c r="B865" s="16"/>
      <c r="C865" s="16"/>
      <c r="D865" s="16"/>
      <c r="E865" s="47"/>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3.2">
      <c r="A866" s="16"/>
      <c r="B866" s="16"/>
      <c r="C866" s="16"/>
      <c r="D866" s="16"/>
      <c r="E866" s="47"/>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3.2">
      <c r="A867" s="16"/>
      <c r="B867" s="16"/>
      <c r="C867" s="16"/>
      <c r="D867" s="16"/>
      <c r="E867" s="47"/>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3.2">
      <c r="A868" s="16"/>
      <c r="B868" s="16"/>
      <c r="C868" s="16"/>
      <c r="D868" s="16"/>
      <c r="E868" s="47"/>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3.2">
      <c r="A869" s="16"/>
      <c r="B869" s="16"/>
      <c r="C869" s="16"/>
      <c r="D869" s="16"/>
      <c r="E869" s="47"/>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3.2">
      <c r="A870" s="16"/>
      <c r="B870" s="16"/>
      <c r="C870" s="16"/>
      <c r="D870" s="16"/>
      <c r="E870" s="47"/>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3.2">
      <c r="A871" s="16"/>
      <c r="B871" s="16"/>
      <c r="C871" s="16"/>
      <c r="D871" s="16"/>
      <c r="E871" s="47"/>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3.2">
      <c r="A872" s="16"/>
      <c r="B872" s="16"/>
      <c r="C872" s="16"/>
      <c r="D872" s="16"/>
      <c r="E872" s="47"/>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3.2">
      <c r="A873" s="16"/>
      <c r="B873" s="16"/>
      <c r="C873" s="16"/>
      <c r="D873" s="16"/>
      <c r="E873" s="47"/>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3.2">
      <c r="A874" s="16"/>
      <c r="B874" s="16"/>
      <c r="C874" s="16"/>
      <c r="D874" s="16"/>
      <c r="E874" s="47"/>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3.2">
      <c r="A875" s="16"/>
      <c r="B875" s="16"/>
      <c r="C875" s="16"/>
      <c r="D875" s="16"/>
      <c r="E875" s="47"/>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3.2">
      <c r="A876" s="16"/>
      <c r="B876" s="16"/>
      <c r="C876" s="16"/>
      <c r="D876" s="16"/>
      <c r="E876" s="47"/>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3.2">
      <c r="A877" s="16"/>
      <c r="B877" s="16"/>
      <c r="C877" s="16"/>
      <c r="D877" s="16"/>
      <c r="E877" s="47"/>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3.2">
      <c r="A878" s="16"/>
      <c r="B878" s="16"/>
      <c r="C878" s="16"/>
      <c r="D878" s="16"/>
      <c r="E878" s="47"/>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3.2">
      <c r="A879" s="16"/>
      <c r="B879" s="16"/>
      <c r="C879" s="16"/>
      <c r="D879" s="16"/>
      <c r="E879" s="47"/>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3.2">
      <c r="A880" s="16"/>
      <c r="B880" s="16"/>
      <c r="C880" s="16"/>
      <c r="D880" s="16"/>
      <c r="E880" s="47"/>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3.2">
      <c r="A881" s="16"/>
      <c r="B881" s="16"/>
      <c r="C881" s="16"/>
      <c r="D881" s="16"/>
      <c r="E881" s="47"/>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3.2">
      <c r="A882" s="16"/>
      <c r="B882" s="16"/>
      <c r="C882" s="16"/>
      <c r="D882" s="16"/>
      <c r="E882" s="47"/>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3.2">
      <c r="A883" s="16"/>
      <c r="B883" s="16"/>
      <c r="C883" s="16"/>
      <c r="D883" s="16"/>
      <c r="E883" s="47"/>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3.2">
      <c r="A884" s="16"/>
      <c r="B884" s="16"/>
      <c r="C884" s="16"/>
      <c r="D884" s="16"/>
      <c r="E884" s="47"/>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3.2">
      <c r="A885" s="16"/>
      <c r="B885" s="16"/>
      <c r="C885" s="16"/>
      <c r="D885" s="16"/>
      <c r="E885" s="47"/>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3.2">
      <c r="A886" s="16"/>
      <c r="B886" s="16"/>
      <c r="C886" s="16"/>
      <c r="D886" s="16"/>
      <c r="E886" s="47"/>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3.2">
      <c r="A887" s="16"/>
      <c r="B887" s="16"/>
      <c r="C887" s="16"/>
      <c r="D887" s="16"/>
      <c r="E887" s="47"/>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3.2">
      <c r="A888" s="16"/>
      <c r="B888" s="16"/>
      <c r="C888" s="16"/>
      <c r="D888" s="16"/>
      <c r="E888" s="47"/>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3.2">
      <c r="A889" s="16"/>
      <c r="B889" s="16"/>
      <c r="C889" s="16"/>
      <c r="D889" s="16"/>
      <c r="E889" s="47"/>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3.2">
      <c r="A890" s="16"/>
      <c r="B890" s="16"/>
      <c r="C890" s="16"/>
      <c r="D890" s="16"/>
      <c r="E890" s="47"/>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3.2">
      <c r="A891" s="16"/>
      <c r="B891" s="16"/>
      <c r="C891" s="16"/>
      <c r="D891" s="16"/>
      <c r="E891" s="47"/>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ht="13.2">
      <c r="A892" s="16"/>
      <c r="B892" s="16"/>
      <c r="C892" s="16"/>
      <c r="D892" s="16"/>
      <c r="E892" s="47"/>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ht="13.2">
      <c r="A893" s="16"/>
      <c r="B893" s="16"/>
      <c r="C893" s="16"/>
      <c r="D893" s="16"/>
      <c r="E893" s="47"/>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ht="13.2">
      <c r="A894" s="16"/>
      <c r="B894" s="16"/>
      <c r="C894" s="16"/>
      <c r="D894" s="16"/>
      <c r="E894" s="47"/>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ht="13.2">
      <c r="A895" s="16"/>
      <c r="B895" s="16"/>
      <c r="C895" s="16"/>
      <c r="D895" s="16"/>
      <c r="E895" s="47"/>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ht="13.2">
      <c r="A896" s="16"/>
      <c r="B896" s="16"/>
      <c r="C896" s="16"/>
      <c r="D896" s="16"/>
      <c r="E896" s="47"/>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ht="13.2">
      <c r="A897" s="16"/>
      <c r="B897" s="16"/>
      <c r="C897" s="16"/>
      <c r="D897" s="16"/>
      <c r="E897" s="47"/>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ht="13.2">
      <c r="A898" s="16"/>
      <c r="B898" s="16"/>
      <c r="C898" s="16"/>
      <c r="D898" s="16"/>
      <c r="E898" s="47"/>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ht="13.2">
      <c r="A899" s="16"/>
      <c r="B899" s="16"/>
      <c r="C899" s="16"/>
      <c r="D899" s="16"/>
      <c r="E899" s="47"/>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ht="13.2">
      <c r="A900" s="16"/>
      <c r="B900" s="16"/>
      <c r="C900" s="16"/>
      <c r="D900" s="16"/>
      <c r="E900" s="47"/>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ht="13.2">
      <c r="A901" s="16"/>
      <c r="B901" s="16"/>
      <c r="C901" s="16"/>
      <c r="D901" s="16"/>
      <c r="E901" s="47"/>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ht="13.2">
      <c r="A902" s="16"/>
      <c r="B902" s="16"/>
      <c r="C902" s="16"/>
      <c r="D902" s="16"/>
      <c r="E902" s="47"/>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ht="13.2">
      <c r="A903" s="16"/>
      <c r="B903" s="16"/>
      <c r="C903" s="16"/>
      <c r="D903" s="16"/>
      <c r="E903" s="47"/>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ht="13.2">
      <c r="A904" s="16"/>
      <c r="B904" s="16"/>
      <c r="C904" s="16"/>
      <c r="D904" s="16"/>
      <c r="E904" s="47"/>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ht="13.2">
      <c r="A905" s="16"/>
      <c r="B905" s="16"/>
      <c r="C905" s="16"/>
      <c r="D905" s="16"/>
      <c r="E905" s="47"/>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ht="13.2">
      <c r="A906" s="16"/>
      <c r="B906" s="16"/>
      <c r="C906" s="16"/>
      <c r="D906" s="16"/>
      <c r="E906" s="47"/>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ht="13.2">
      <c r="A907" s="16"/>
      <c r="B907" s="16"/>
      <c r="C907" s="16"/>
      <c r="D907" s="16"/>
      <c r="E907" s="47"/>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ht="13.2">
      <c r="A908" s="16"/>
      <c r="B908" s="16"/>
      <c r="C908" s="16"/>
      <c r="D908" s="16"/>
      <c r="E908" s="47"/>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ht="13.2">
      <c r="A909" s="16"/>
      <c r="B909" s="16"/>
      <c r="C909" s="16"/>
      <c r="D909" s="16"/>
      <c r="E909" s="47"/>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ht="13.2">
      <c r="A910" s="16"/>
      <c r="B910" s="16"/>
      <c r="C910" s="16"/>
      <c r="D910" s="16"/>
      <c r="E910" s="47"/>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ht="13.2">
      <c r="A911" s="16"/>
      <c r="B911" s="16"/>
      <c r="C911" s="16"/>
      <c r="D911" s="16"/>
      <c r="E911" s="47"/>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ht="13.2">
      <c r="A912" s="16"/>
      <c r="B912" s="16"/>
      <c r="C912" s="16"/>
      <c r="D912" s="16"/>
      <c r="E912" s="47"/>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ht="13.2">
      <c r="A913" s="16"/>
      <c r="B913" s="16"/>
      <c r="C913" s="16"/>
      <c r="D913" s="16"/>
      <c r="E913" s="47"/>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ht="13.2">
      <c r="A914" s="16"/>
      <c r="B914" s="16"/>
      <c r="C914" s="16"/>
      <c r="D914" s="16"/>
      <c r="E914" s="47"/>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ht="13.2">
      <c r="A915" s="16"/>
      <c r="B915" s="16"/>
      <c r="C915" s="16"/>
      <c r="D915" s="16"/>
      <c r="E915" s="47"/>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ht="13.2">
      <c r="A916" s="16"/>
      <c r="B916" s="16"/>
      <c r="C916" s="16"/>
      <c r="D916" s="16"/>
      <c r="E916" s="47"/>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ht="13.2">
      <c r="A917" s="16"/>
      <c r="B917" s="16"/>
      <c r="C917" s="16"/>
      <c r="D917" s="16"/>
      <c r="E917" s="47"/>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ht="13.2">
      <c r="A918" s="16"/>
      <c r="B918" s="16"/>
      <c r="C918" s="16"/>
      <c r="D918" s="16"/>
      <c r="E918" s="47"/>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ht="13.2">
      <c r="A919" s="16"/>
      <c r="B919" s="16"/>
      <c r="C919" s="16"/>
      <c r="D919" s="16"/>
      <c r="E919" s="47"/>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ht="13.2">
      <c r="A920" s="16"/>
      <c r="B920" s="16"/>
      <c r="C920" s="16"/>
      <c r="D920" s="16"/>
      <c r="E920" s="47"/>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ht="13.2">
      <c r="A921" s="16"/>
      <c r="B921" s="16"/>
      <c r="C921" s="16"/>
      <c r="D921" s="16"/>
      <c r="E921" s="47"/>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ht="13.2">
      <c r="A922" s="16"/>
      <c r="B922" s="16"/>
      <c r="C922" s="16"/>
      <c r="D922" s="16"/>
      <c r="E922" s="47"/>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ht="13.2">
      <c r="A923" s="16"/>
      <c r="B923" s="16"/>
      <c r="C923" s="16"/>
      <c r="D923" s="16"/>
      <c r="E923" s="47"/>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ht="13.2">
      <c r="A924" s="16"/>
      <c r="B924" s="16"/>
      <c r="C924" s="16"/>
      <c r="D924" s="16"/>
      <c r="E924" s="47"/>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ht="13.2">
      <c r="A925" s="16"/>
      <c r="B925" s="16"/>
      <c r="C925" s="16"/>
      <c r="D925" s="16"/>
      <c r="E925" s="47"/>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ht="13.2">
      <c r="A926" s="16"/>
      <c r="B926" s="16"/>
      <c r="C926" s="16"/>
      <c r="D926" s="16"/>
      <c r="E926" s="47"/>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ht="13.2">
      <c r="A927" s="16"/>
      <c r="B927" s="16"/>
      <c r="C927" s="16"/>
      <c r="D927" s="16"/>
      <c r="E927" s="47"/>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ht="13.2">
      <c r="A928" s="16"/>
      <c r="B928" s="16"/>
      <c r="C928" s="16"/>
      <c r="D928" s="16"/>
      <c r="E928" s="47"/>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ht="13.2">
      <c r="A929" s="16"/>
      <c r="B929" s="16"/>
      <c r="C929" s="16"/>
      <c r="D929" s="16"/>
      <c r="E929" s="47"/>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ht="13.2">
      <c r="A930" s="16"/>
      <c r="B930" s="16"/>
      <c r="C930" s="16"/>
      <c r="D930" s="16"/>
      <c r="E930" s="47"/>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ht="13.2">
      <c r="A931" s="16"/>
      <c r="B931" s="16"/>
      <c r="C931" s="16"/>
      <c r="D931" s="16"/>
      <c r="E931" s="47"/>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ht="13.2">
      <c r="A932" s="16"/>
      <c r="B932" s="16"/>
      <c r="C932" s="16"/>
      <c r="D932" s="16"/>
      <c r="E932" s="47"/>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ht="13.2">
      <c r="A933" s="16"/>
      <c r="B933" s="16"/>
      <c r="C933" s="16"/>
      <c r="D933" s="16"/>
      <c r="E933" s="47"/>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ht="13.2">
      <c r="A934" s="16"/>
      <c r="B934" s="16"/>
      <c r="C934" s="16"/>
      <c r="D934" s="16"/>
      <c r="E934" s="47"/>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ht="13.2">
      <c r="A935" s="16"/>
      <c r="B935" s="16"/>
      <c r="C935" s="16"/>
      <c r="D935" s="16"/>
      <c r="E935" s="47"/>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ht="13.2">
      <c r="A936" s="16"/>
      <c r="B936" s="16"/>
      <c r="C936" s="16"/>
      <c r="D936" s="16"/>
      <c r="E936" s="47"/>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ht="13.2">
      <c r="A937" s="16"/>
      <c r="B937" s="16"/>
      <c r="C937" s="16"/>
      <c r="D937" s="16"/>
      <c r="E937" s="47"/>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ht="13.2">
      <c r="A938" s="16"/>
      <c r="B938" s="16"/>
      <c r="C938" s="16"/>
      <c r="D938" s="16"/>
      <c r="E938" s="47"/>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ht="13.2">
      <c r="A939" s="16"/>
      <c r="B939" s="16"/>
      <c r="C939" s="16"/>
      <c r="D939" s="16"/>
      <c r="E939" s="47"/>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ht="13.2">
      <c r="A940" s="16"/>
      <c r="B940" s="16"/>
      <c r="C940" s="16"/>
      <c r="D940" s="16"/>
      <c r="E940" s="47"/>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ht="13.2">
      <c r="A941" s="16"/>
      <c r="B941" s="16"/>
      <c r="C941" s="16"/>
      <c r="D941" s="16"/>
      <c r="E941" s="47"/>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ht="13.2">
      <c r="A942" s="16"/>
      <c r="B942" s="16"/>
      <c r="C942" s="16"/>
      <c r="D942" s="16"/>
      <c r="E942" s="47"/>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ht="13.2">
      <c r="A943" s="16"/>
      <c r="B943" s="16"/>
      <c r="C943" s="16"/>
      <c r="D943" s="16"/>
      <c r="E943" s="47"/>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ht="13.2">
      <c r="A944" s="16"/>
      <c r="B944" s="16"/>
      <c r="C944" s="16"/>
      <c r="D944" s="16"/>
      <c r="E944" s="47"/>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ht="13.2">
      <c r="A945" s="16"/>
      <c r="B945" s="16"/>
      <c r="C945" s="16"/>
      <c r="D945" s="16"/>
      <c r="E945" s="47"/>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ht="13.2">
      <c r="A946" s="16"/>
      <c r="B946" s="16"/>
      <c r="C946" s="16"/>
      <c r="D946" s="16"/>
      <c r="E946" s="47"/>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ht="13.2">
      <c r="A947" s="16"/>
      <c r="B947" s="16"/>
      <c r="C947" s="16"/>
      <c r="D947" s="16"/>
      <c r="E947" s="47"/>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ht="13.2">
      <c r="A948" s="16"/>
      <c r="B948" s="16"/>
      <c r="C948" s="16"/>
      <c r="D948" s="16"/>
      <c r="E948" s="47"/>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ht="13.2">
      <c r="A949" s="16"/>
      <c r="B949" s="16"/>
      <c r="C949" s="16"/>
      <c r="D949" s="16"/>
      <c r="E949" s="47"/>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ht="13.2">
      <c r="A950" s="16"/>
      <c r="B950" s="16"/>
      <c r="C950" s="16"/>
      <c r="D950" s="16"/>
      <c r="E950" s="47"/>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ht="13.2">
      <c r="A951" s="16"/>
      <c r="B951" s="16"/>
      <c r="C951" s="16"/>
      <c r="D951" s="16"/>
      <c r="E951" s="47"/>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ht="13.2">
      <c r="A952" s="16"/>
      <c r="B952" s="16"/>
      <c r="C952" s="16"/>
      <c r="D952" s="16"/>
      <c r="E952" s="47"/>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ht="13.2">
      <c r="A953" s="16"/>
      <c r="B953" s="16"/>
      <c r="C953" s="16"/>
      <c r="D953" s="16"/>
      <c r="E953" s="47"/>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ht="13.2">
      <c r="A954" s="16"/>
      <c r="B954" s="16"/>
      <c r="C954" s="16"/>
      <c r="D954" s="16"/>
      <c r="E954" s="47"/>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ht="13.2">
      <c r="A955" s="16"/>
      <c r="B955" s="16"/>
      <c r="C955" s="16"/>
      <c r="D955" s="16"/>
      <c r="E955" s="47"/>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ht="13.2">
      <c r="A956" s="16"/>
      <c r="B956" s="16"/>
      <c r="C956" s="16"/>
      <c r="D956" s="16"/>
      <c r="E956" s="47"/>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ht="13.2">
      <c r="A957" s="16"/>
      <c r="B957" s="16"/>
      <c r="C957" s="16"/>
      <c r="D957" s="16"/>
      <c r="E957" s="47"/>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ht="13.2">
      <c r="A958" s="16"/>
      <c r="B958" s="16"/>
      <c r="C958" s="16"/>
      <c r="D958" s="16"/>
      <c r="E958" s="47"/>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ht="13.2">
      <c r="A959" s="16"/>
      <c r="B959" s="16"/>
      <c r="C959" s="16"/>
      <c r="D959" s="16"/>
      <c r="E959" s="47"/>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ht="13.2">
      <c r="A960" s="16"/>
      <c r="B960" s="16"/>
      <c r="C960" s="16"/>
      <c r="D960" s="16"/>
      <c r="E960" s="47"/>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ht="13.2">
      <c r="A961" s="16"/>
      <c r="B961" s="16"/>
      <c r="C961" s="16"/>
      <c r="D961" s="16"/>
      <c r="E961" s="47"/>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ht="13.2">
      <c r="A962" s="16"/>
      <c r="B962" s="16"/>
      <c r="C962" s="16"/>
      <c r="D962" s="16"/>
      <c r="E962" s="47"/>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ht="13.2">
      <c r="A963" s="16"/>
      <c r="B963" s="16"/>
      <c r="C963" s="16"/>
      <c r="D963" s="16"/>
      <c r="E963" s="47"/>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ht="13.2">
      <c r="A964" s="16"/>
      <c r="B964" s="16"/>
      <c r="C964" s="16"/>
      <c r="D964" s="16"/>
      <c r="E964" s="47"/>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ht="13.2">
      <c r="A965" s="16"/>
      <c r="B965" s="16"/>
      <c r="C965" s="16"/>
      <c r="D965" s="16"/>
      <c r="E965" s="47"/>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ht="13.2">
      <c r="A966" s="16"/>
      <c r="B966" s="16"/>
      <c r="C966" s="16"/>
      <c r="D966" s="16"/>
      <c r="E966" s="47"/>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ht="13.2">
      <c r="A967" s="16"/>
      <c r="B967" s="16"/>
      <c r="C967" s="16"/>
      <c r="D967" s="16"/>
      <c r="E967" s="47"/>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ht="13.2">
      <c r="A968" s="16"/>
      <c r="B968" s="16"/>
      <c r="C968" s="16"/>
      <c r="D968" s="16"/>
      <c r="E968" s="47"/>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ht="13.2">
      <c r="A969" s="16"/>
      <c r="B969" s="16"/>
      <c r="C969" s="16"/>
      <c r="D969" s="16"/>
      <c r="E969" s="47"/>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ht="13.2">
      <c r="A970" s="16"/>
      <c r="B970" s="16"/>
      <c r="C970" s="16"/>
      <c r="D970" s="16"/>
      <c r="E970" s="47"/>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ht="13.2">
      <c r="A971" s="16"/>
      <c r="B971" s="16"/>
      <c r="C971" s="16"/>
      <c r="D971" s="16"/>
      <c r="E971" s="47"/>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1:27" ht="13.2">
      <c r="A972" s="16"/>
      <c r="B972" s="16"/>
      <c r="C972" s="16"/>
      <c r="D972" s="16"/>
      <c r="E972" s="47"/>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1:27" ht="13.2">
      <c r="A973" s="16"/>
      <c r="B973" s="16"/>
      <c r="C973" s="16"/>
      <c r="D973" s="16"/>
      <c r="E973" s="47"/>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1:27" ht="13.2">
      <c r="A974" s="16"/>
      <c r="B974" s="16"/>
      <c r="C974" s="16"/>
      <c r="D974" s="16"/>
      <c r="E974" s="47"/>
      <c r="F974" s="16"/>
      <c r="G974" s="16"/>
      <c r="H974" s="16"/>
      <c r="I974" s="16"/>
      <c r="J974" s="16"/>
      <c r="K974" s="16"/>
      <c r="L974" s="16"/>
      <c r="M974" s="16"/>
      <c r="N974" s="16"/>
      <c r="O974" s="16"/>
      <c r="P974" s="16"/>
      <c r="Q974" s="16"/>
      <c r="R974" s="16"/>
      <c r="S974" s="16"/>
      <c r="T974" s="16"/>
      <c r="U974" s="16"/>
      <c r="V974" s="16"/>
      <c r="W974" s="16"/>
      <c r="X974" s="16"/>
      <c r="Y974" s="16"/>
      <c r="Z974" s="16"/>
      <c r="AA974" s="16"/>
    </row>
    <row r="975" spans="1:27" ht="13.2">
      <c r="A975" s="16"/>
      <c r="B975" s="16"/>
      <c r="C975" s="16"/>
      <c r="D975" s="16"/>
      <c r="E975" s="47"/>
      <c r="F975" s="16"/>
      <c r="G975" s="16"/>
      <c r="H975" s="16"/>
      <c r="I975" s="16"/>
      <c r="J975" s="16"/>
      <c r="K975" s="16"/>
      <c r="L975" s="16"/>
      <c r="M975" s="16"/>
      <c r="N975" s="16"/>
      <c r="O975" s="16"/>
      <c r="P975" s="16"/>
      <c r="Q975" s="16"/>
      <c r="R975" s="16"/>
      <c r="S975" s="16"/>
      <c r="T975" s="16"/>
      <c r="U975" s="16"/>
      <c r="V975" s="16"/>
      <c r="W975" s="16"/>
      <c r="X975" s="16"/>
      <c r="Y975" s="16"/>
      <c r="Z975" s="16"/>
      <c r="AA975" s="16"/>
    </row>
    <row r="976" spans="1:27" ht="13.2">
      <c r="A976" s="16"/>
      <c r="B976" s="16"/>
      <c r="C976" s="16"/>
      <c r="D976" s="16"/>
      <c r="E976" s="47"/>
      <c r="F976" s="16"/>
      <c r="G976" s="16"/>
      <c r="H976" s="16"/>
      <c r="I976" s="16"/>
      <c r="J976" s="16"/>
      <c r="K976" s="16"/>
      <c r="L976" s="16"/>
      <c r="M976" s="16"/>
      <c r="N976" s="16"/>
      <c r="O976" s="16"/>
      <c r="P976" s="16"/>
      <c r="Q976" s="16"/>
      <c r="R976" s="16"/>
      <c r="S976" s="16"/>
      <c r="T976" s="16"/>
      <c r="U976" s="16"/>
      <c r="V976" s="16"/>
      <c r="W976" s="16"/>
      <c r="X976" s="16"/>
      <c r="Y976" s="16"/>
      <c r="Z976" s="16"/>
      <c r="AA976" s="16"/>
    </row>
    <row r="977" spans="1:27" ht="13.2">
      <c r="A977" s="16"/>
      <c r="B977" s="16"/>
      <c r="C977" s="16"/>
      <c r="D977" s="16"/>
      <c r="E977" s="47"/>
      <c r="F977" s="16"/>
      <c r="G977" s="16"/>
      <c r="H977" s="16"/>
      <c r="I977" s="16"/>
      <c r="J977" s="16"/>
      <c r="K977" s="16"/>
      <c r="L977" s="16"/>
      <c r="M977" s="16"/>
      <c r="N977" s="16"/>
      <c r="O977" s="16"/>
      <c r="P977" s="16"/>
      <c r="Q977" s="16"/>
      <c r="R977" s="16"/>
      <c r="S977" s="16"/>
      <c r="T977" s="16"/>
      <c r="U977" s="16"/>
      <c r="V977" s="16"/>
      <c r="W977" s="16"/>
      <c r="X977" s="16"/>
      <c r="Y977" s="16"/>
      <c r="Z977" s="16"/>
      <c r="AA977" s="16"/>
    </row>
    <row r="978" spans="1:27" ht="13.2">
      <c r="A978" s="16"/>
      <c r="B978" s="16"/>
      <c r="C978" s="16"/>
      <c r="D978" s="16"/>
      <c r="E978" s="47"/>
      <c r="F978" s="16"/>
      <c r="G978" s="16"/>
      <c r="H978" s="16"/>
      <c r="I978" s="16"/>
      <c r="J978" s="16"/>
      <c r="K978" s="16"/>
      <c r="L978" s="16"/>
      <c r="M978" s="16"/>
      <c r="N978" s="16"/>
      <c r="O978" s="16"/>
      <c r="P978" s="16"/>
      <c r="Q978" s="16"/>
      <c r="R978" s="16"/>
      <c r="S978" s="16"/>
      <c r="T978" s="16"/>
      <c r="U978" s="16"/>
      <c r="V978" s="16"/>
      <c r="W978" s="16"/>
      <c r="X978" s="16"/>
      <c r="Y978" s="16"/>
      <c r="Z978" s="16"/>
      <c r="AA978" s="16"/>
    </row>
    <row r="979" spans="1:27" ht="13.2">
      <c r="A979" s="16"/>
      <c r="B979" s="16"/>
      <c r="C979" s="16"/>
      <c r="D979" s="16"/>
      <c r="E979" s="47"/>
      <c r="F979" s="16"/>
      <c r="G979" s="16"/>
      <c r="H979" s="16"/>
      <c r="I979" s="16"/>
      <c r="J979" s="16"/>
      <c r="K979" s="16"/>
      <c r="L979" s="16"/>
      <c r="M979" s="16"/>
      <c r="N979" s="16"/>
      <c r="O979" s="16"/>
      <c r="P979" s="16"/>
      <c r="Q979" s="16"/>
      <c r="R979" s="16"/>
      <c r="S979" s="16"/>
      <c r="T979" s="16"/>
      <c r="U979" s="16"/>
      <c r="V979" s="16"/>
      <c r="W979" s="16"/>
      <c r="X979" s="16"/>
      <c r="Y979" s="16"/>
      <c r="Z979" s="16"/>
      <c r="AA979" s="16"/>
    </row>
    <row r="980" spans="1:27" ht="13.2">
      <c r="A980" s="16"/>
      <c r="B980" s="16"/>
      <c r="C980" s="16"/>
      <c r="D980" s="16"/>
      <c r="E980" s="47"/>
      <c r="F980" s="16"/>
      <c r="G980" s="16"/>
      <c r="H980" s="16"/>
      <c r="I980" s="16"/>
      <c r="J980" s="16"/>
      <c r="K980" s="16"/>
      <c r="L980" s="16"/>
      <c r="M980" s="16"/>
      <c r="N980" s="16"/>
      <c r="O980" s="16"/>
      <c r="P980" s="16"/>
      <c r="Q980" s="16"/>
      <c r="R980" s="16"/>
      <c r="S980" s="16"/>
      <c r="T980" s="16"/>
      <c r="U980" s="16"/>
      <c r="V980" s="16"/>
      <c r="W980" s="16"/>
      <c r="X980" s="16"/>
      <c r="Y980" s="16"/>
      <c r="Z980" s="16"/>
      <c r="AA980" s="16"/>
    </row>
    <row r="981" spans="1:27" ht="13.2">
      <c r="A981" s="16"/>
      <c r="B981" s="16"/>
      <c r="C981" s="16"/>
      <c r="D981" s="16"/>
      <c r="E981" s="47"/>
      <c r="F981" s="16"/>
      <c r="G981" s="16"/>
      <c r="H981" s="16"/>
      <c r="I981" s="16"/>
      <c r="J981" s="16"/>
      <c r="K981" s="16"/>
      <c r="L981" s="16"/>
      <c r="M981" s="16"/>
      <c r="N981" s="16"/>
      <c r="O981" s="16"/>
      <c r="P981" s="16"/>
      <c r="Q981" s="16"/>
      <c r="R981" s="16"/>
      <c r="S981" s="16"/>
      <c r="T981" s="16"/>
      <c r="U981" s="16"/>
      <c r="V981" s="16"/>
      <c r="W981" s="16"/>
      <c r="X981" s="16"/>
      <c r="Y981" s="16"/>
      <c r="Z981" s="16"/>
      <c r="AA981" s="16"/>
    </row>
    <row r="982" spans="1:27" ht="13.2">
      <c r="A982" s="16"/>
      <c r="B982" s="16"/>
      <c r="C982" s="16"/>
      <c r="D982" s="16"/>
      <c r="E982" s="47"/>
      <c r="F982" s="16"/>
      <c r="G982" s="16"/>
      <c r="H982" s="16"/>
      <c r="I982" s="16"/>
      <c r="J982" s="16"/>
      <c r="K982" s="16"/>
      <c r="L982" s="16"/>
      <c r="M982" s="16"/>
      <c r="N982" s="16"/>
      <c r="O982" s="16"/>
      <c r="P982" s="16"/>
      <c r="Q982" s="16"/>
      <c r="R982" s="16"/>
      <c r="S982" s="16"/>
      <c r="T982" s="16"/>
      <c r="U982" s="16"/>
      <c r="V982" s="16"/>
      <c r="W982" s="16"/>
      <c r="X982" s="16"/>
      <c r="Y982" s="16"/>
      <c r="Z982" s="16"/>
      <c r="AA982" s="16"/>
    </row>
    <row r="983" spans="1:27" ht="13.2">
      <c r="A983" s="16"/>
      <c r="B983" s="16"/>
      <c r="C983" s="16"/>
      <c r="D983" s="16"/>
      <c r="E983" s="47"/>
      <c r="F983" s="16"/>
      <c r="G983" s="16"/>
      <c r="H983" s="16"/>
      <c r="I983" s="16"/>
      <c r="J983" s="16"/>
      <c r="K983" s="16"/>
      <c r="L983" s="16"/>
      <c r="M983" s="16"/>
      <c r="N983" s="16"/>
      <c r="O983" s="16"/>
      <c r="P983" s="16"/>
      <c r="Q983" s="16"/>
      <c r="R983" s="16"/>
      <c r="S983" s="16"/>
      <c r="T983" s="16"/>
      <c r="U983" s="16"/>
      <c r="V983" s="16"/>
      <c r="W983" s="16"/>
      <c r="X983" s="16"/>
      <c r="Y983" s="16"/>
      <c r="Z983" s="16"/>
      <c r="AA983" s="16"/>
    </row>
    <row r="984" spans="1:27" ht="13.2">
      <c r="A984" s="16"/>
      <c r="B984" s="16"/>
      <c r="C984" s="16"/>
      <c r="D984" s="16"/>
      <c r="E984" s="47"/>
      <c r="F984" s="16"/>
      <c r="G984" s="16"/>
      <c r="H984" s="16"/>
      <c r="I984" s="16"/>
      <c r="J984" s="16"/>
      <c r="K984" s="16"/>
      <c r="L984" s="16"/>
      <c r="M984" s="16"/>
      <c r="N984" s="16"/>
      <c r="O984" s="16"/>
      <c r="P984" s="16"/>
      <c r="Q984" s="16"/>
      <c r="R984" s="16"/>
      <c r="S984" s="16"/>
      <c r="T984" s="16"/>
      <c r="U984" s="16"/>
      <c r="V984" s="16"/>
      <c r="W984" s="16"/>
      <c r="X984" s="16"/>
      <c r="Y984" s="16"/>
      <c r="Z984" s="16"/>
      <c r="AA984" s="16"/>
    </row>
    <row r="985" spans="1:27" ht="13.2">
      <c r="A985" s="16"/>
      <c r="B985" s="16"/>
      <c r="C985" s="16"/>
      <c r="D985" s="16"/>
      <c r="E985" s="47"/>
      <c r="F985" s="16"/>
      <c r="G985" s="16"/>
      <c r="H985" s="16"/>
      <c r="I985" s="16"/>
      <c r="J985" s="16"/>
      <c r="K985" s="16"/>
      <c r="L985" s="16"/>
      <c r="M985" s="16"/>
      <c r="N985" s="16"/>
      <c r="O985" s="16"/>
      <c r="P985" s="16"/>
      <c r="Q985" s="16"/>
      <c r="R985" s="16"/>
      <c r="S985" s="16"/>
      <c r="T985" s="16"/>
      <c r="U985" s="16"/>
      <c r="V985" s="16"/>
      <c r="W985" s="16"/>
      <c r="X985" s="16"/>
      <c r="Y985" s="16"/>
      <c r="Z985" s="16"/>
      <c r="AA985" s="16"/>
    </row>
    <row r="986" spans="1:27" ht="13.2">
      <c r="A986" s="16"/>
      <c r="B986" s="16"/>
      <c r="C986" s="16"/>
      <c r="D986" s="16"/>
      <c r="E986" s="47"/>
      <c r="F986" s="16"/>
      <c r="G986" s="16"/>
      <c r="H986" s="16"/>
      <c r="I986" s="16"/>
      <c r="J986" s="16"/>
      <c r="K986" s="16"/>
      <c r="L986" s="16"/>
      <c r="M986" s="16"/>
      <c r="N986" s="16"/>
      <c r="O986" s="16"/>
      <c r="P986" s="16"/>
      <c r="Q986" s="16"/>
      <c r="R986" s="16"/>
      <c r="S986" s="16"/>
      <c r="T986" s="16"/>
      <c r="U986" s="16"/>
      <c r="V986" s="16"/>
      <c r="W986" s="16"/>
      <c r="X986" s="16"/>
      <c r="Y986" s="16"/>
      <c r="Z986" s="16"/>
      <c r="AA986" s="16"/>
    </row>
    <row r="987" spans="1:27" ht="13.2">
      <c r="A987" s="16"/>
      <c r="B987" s="16"/>
      <c r="C987" s="16"/>
      <c r="D987" s="16"/>
      <c r="E987" s="47"/>
      <c r="F987" s="16"/>
      <c r="G987" s="16"/>
      <c r="H987" s="16"/>
      <c r="I987" s="16"/>
      <c r="J987" s="16"/>
      <c r="K987" s="16"/>
      <c r="L987" s="16"/>
      <c r="M987" s="16"/>
      <c r="N987" s="16"/>
      <c r="O987" s="16"/>
      <c r="P987" s="16"/>
      <c r="Q987" s="16"/>
      <c r="R987" s="16"/>
      <c r="S987" s="16"/>
      <c r="T987" s="16"/>
      <c r="U987" s="16"/>
      <c r="V987" s="16"/>
      <c r="W987" s="16"/>
      <c r="X987" s="16"/>
      <c r="Y987" s="16"/>
      <c r="Z987" s="16"/>
      <c r="AA987" s="16"/>
    </row>
    <row r="988" spans="1:27" ht="13.2">
      <c r="A988" s="16"/>
      <c r="B988" s="16"/>
      <c r="C988" s="16"/>
      <c r="D988" s="16"/>
      <c r="E988" s="47"/>
      <c r="F988" s="16"/>
      <c r="G988" s="16"/>
      <c r="H988" s="16"/>
      <c r="I988" s="16"/>
      <c r="J988" s="16"/>
      <c r="K988" s="16"/>
      <c r="L988" s="16"/>
      <c r="M988" s="16"/>
      <c r="N988" s="16"/>
      <c r="O988" s="16"/>
      <c r="P988" s="16"/>
      <c r="Q988" s="16"/>
      <c r="R988" s="16"/>
      <c r="S988" s="16"/>
      <c r="T988" s="16"/>
      <c r="U988" s="16"/>
      <c r="V988" s="16"/>
      <c r="W988" s="16"/>
      <c r="X988" s="16"/>
      <c r="Y988" s="16"/>
      <c r="Z988" s="16"/>
      <c r="AA988" s="16"/>
    </row>
    <row r="989" spans="1:27" ht="13.2">
      <c r="A989" s="16"/>
      <c r="B989" s="16"/>
      <c r="C989" s="16"/>
      <c r="D989" s="16"/>
      <c r="E989" s="47"/>
      <c r="F989" s="16"/>
      <c r="G989" s="16"/>
      <c r="H989" s="16"/>
      <c r="I989" s="16"/>
      <c r="J989" s="16"/>
      <c r="K989" s="16"/>
      <c r="L989" s="16"/>
      <c r="M989" s="16"/>
      <c r="N989" s="16"/>
      <c r="O989" s="16"/>
      <c r="P989" s="16"/>
      <c r="Q989" s="16"/>
      <c r="R989" s="16"/>
      <c r="S989" s="16"/>
      <c r="T989" s="16"/>
      <c r="U989" s="16"/>
      <c r="V989" s="16"/>
      <c r="W989" s="16"/>
      <c r="X989" s="16"/>
      <c r="Y989" s="16"/>
      <c r="Z989" s="16"/>
      <c r="AA989" s="16"/>
    </row>
    <row r="990" spans="1:27" ht="13.2">
      <c r="A990" s="16"/>
      <c r="B990" s="16"/>
      <c r="C990" s="16"/>
      <c r="D990" s="16"/>
      <c r="E990" s="47"/>
      <c r="F990" s="16"/>
      <c r="G990" s="16"/>
      <c r="H990" s="16"/>
      <c r="I990" s="16"/>
      <c r="J990" s="16"/>
      <c r="K990" s="16"/>
      <c r="L990" s="16"/>
      <c r="M990" s="16"/>
      <c r="N990" s="16"/>
      <c r="O990" s="16"/>
      <c r="P990" s="16"/>
      <c r="Q990" s="16"/>
      <c r="R990" s="16"/>
      <c r="S990" s="16"/>
      <c r="T990" s="16"/>
      <c r="U990" s="16"/>
      <c r="V990" s="16"/>
      <c r="W990" s="16"/>
      <c r="X990" s="16"/>
      <c r="Y990" s="16"/>
      <c r="Z990" s="16"/>
      <c r="AA990" s="16"/>
    </row>
    <row r="991" spans="1:27" ht="13.2">
      <c r="A991" s="16"/>
      <c r="B991" s="16"/>
      <c r="C991" s="16"/>
      <c r="D991" s="16"/>
      <c r="E991" s="47"/>
      <c r="F991" s="16"/>
      <c r="G991" s="16"/>
      <c r="H991" s="16"/>
      <c r="I991" s="16"/>
      <c r="J991" s="16"/>
      <c r="K991" s="16"/>
      <c r="L991" s="16"/>
      <c r="M991" s="16"/>
      <c r="N991" s="16"/>
      <c r="O991" s="16"/>
      <c r="P991" s="16"/>
      <c r="Q991" s="16"/>
      <c r="R991" s="16"/>
      <c r="S991" s="16"/>
      <c r="T991" s="16"/>
      <c r="U991" s="16"/>
      <c r="V991" s="16"/>
      <c r="W991" s="16"/>
      <c r="X991" s="16"/>
      <c r="Y991" s="16"/>
      <c r="Z991" s="16"/>
      <c r="AA991" s="16"/>
    </row>
    <row r="992" spans="1:27" ht="13.2">
      <c r="A992" s="16"/>
      <c r="B992" s="16"/>
      <c r="C992" s="16"/>
      <c r="D992" s="16"/>
      <c r="E992" s="47"/>
      <c r="F992" s="16"/>
      <c r="G992" s="16"/>
      <c r="H992" s="16"/>
      <c r="I992" s="16"/>
      <c r="J992" s="16"/>
      <c r="K992" s="16"/>
      <c r="L992" s="16"/>
      <c r="M992" s="16"/>
      <c r="N992" s="16"/>
      <c r="O992" s="16"/>
      <c r="P992" s="16"/>
      <c r="Q992" s="16"/>
      <c r="R992" s="16"/>
      <c r="S992" s="16"/>
      <c r="T992" s="16"/>
      <c r="U992" s="16"/>
      <c r="V992" s="16"/>
      <c r="W992" s="16"/>
      <c r="X992" s="16"/>
      <c r="Y992" s="16"/>
      <c r="Z992" s="16"/>
      <c r="AA992" s="16"/>
    </row>
    <row r="993" spans="1:27" ht="13.2">
      <c r="A993" s="16"/>
      <c r="B993" s="16"/>
      <c r="C993" s="16"/>
      <c r="D993" s="16"/>
      <c r="E993" s="47"/>
      <c r="F993" s="16"/>
      <c r="G993" s="16"/>
      <c r="H993" s="16"/>
      <c r="I993" s="16"/>
      <c r="J993" s="16"/>
      <c r="K993" s="16"/>
      <c r="L993" s="16"/>
      <c r="M993" s="16"/>
      <c r="N993" s="16"/>
      <c r="O993" s="16"/>
      <c r="P993" s="16"/>
      <c r="Q993" s="16"/>
      <c r="R993" s="16"/>
      <c r="S993" s="16"/>
      <c r="T993" s="16"/>
      <c r="U993" s="16"/>
      <c r="V993" s="16"/>
      <c r="W993" s="16"/>
      <c r="X993" s="16"/>
      <c r="Y993" s="16"/>
      <c r="Z993" s="16"/>
      <c r="AA993" s="16"/>
    </row>
    <row r="994" spans="1:27" ht="13.2">
      <c r="A994" s="16"/>
      <c r="B994" s="16"/>
      <c r="C994" s="16"/>
      <c r="D994" s="16"/>
      <c r="E994" s="47"/>
      <c r="F994" s="16"/>
      <c r="G994" s="16"/>
      <c r="H994" s="16"/>
      <c r="I994" s="16"/>
      <c r="J994" s="16"/>
      <c r="K994" s="16"/>
      <c r="L994" s="16"/>
      <c r="M994" s="16"/>
      <c r="N994" s="16"/>
      <c r="O994" s="16"/>
      <c r="P994" s="16"/>
      <c r="Q994" s="16"/>
      <c r="R994" s="16"/>
      <c r="S994" s="16"/>
      <c r="T994" s="16"/>
      <c r="U994" s="16"/>
      <c r="V994" s="16"/>
      <c r="W994" s="16"/>
      <c r="X994" s="16"/>
      <c r="Y994" s="16"/>
      <c r="Z994" s="16"/>
      <c r="AA994" s="16"/>
    </row>
    <row r="995" spans="1:27" ht="13.2">
      <c r="A995" s="16"/>
      <c r="B995" s="16"/>
      <c r="C995" s="16"/>
      <c r="D995" s="16"/>
      <c r="E995" s="47"/>
      <c r="F995" s="16"/>
      <c r="G995" s="16"/>
      <c r="H995" s="16"/>
      <c r="I995" s="16"/>
      <c r="J995" s="16"/>
      <c r="K995" s="16"/>
      <c r="L995" s="16"/>
      <c r="M995" s="16"/>
      <c r="N995" s="16"/>
      <c r="O995" s="16"/>
      <c r="P995" s="16"/>
      <c r="Q995" s="16"/>
      <c r="R995" s="16"/>
      <c r="S995" s="16"/>
      <c r="T995" s="16"/>
      <c r="U995" s="16"/>
      <c r="V995" s="16"/>
      <c r="W995" s="16"/>
      <c r="X995" s="16"/>
      <c r="Y995" s="16"/>
      <c r="Z995" s="16"/>
      <c r="AA995" s="16"/>
    </row>
    <row r="996" spans="1:27" ht="13.2">
      <c r="A996" s="16"/>
      <c r="B996" s="16"/>
      <c r="C996" s="16"/>
      <c r="D996" s="16"/>
      <c r="E996" s="47"/>
      <c r="F996" s="16"/>
      <c r="G996" s="16"/>
      <c r="H996" s="16"/>
      <c r="I996" s="16"/>
      <c r="J996" s="16"/>
      <c r="K996" s="16"/>
      <c r="L996" s="16"/>
      <c r="M996" s="16"/>
      <c r="N996" s="16"/>
      <c r="O996" s="16"/>
      <c r="P996" s="16"/>
      <c r="Q996" s="16"/>
      <c r="R996" s="16"/>
      <c r="S996" s="16"/>
      <c r="T996" s="16"/>
      <c r="U996" s="16"/>
      <c r="V996" s="16"/>
      <c r="W996" s="16"/>
      <c r="X996" s="16"/>
      <c r="Y996" s="16"/>
      <c r="Z996" s="16"/>
      <c r="AA996" s="16"/>
    </row>
    <row r="997" spans="1:27" ht="13.2">
      <c r="A997" s="16"/>
      <c r="B997" s="16"/>
      <c r="C997" s="16"/>
      <c r="D997" s="16"/>
      <c r="E997" s="47"/>
      <c r="F997" s="16"/>
      <c r="G997" s="16"/>
      <c r="H997" s="16"/>
      <c r="I997" s="16"/>
      <c r="J997" s="16"/>
      <c r="K997" s="16"/>
      <c r="L997" s="16"/>
      <c r="M997" s="16"/>
      <c r="N997" s="16"/>
      <c r="O997" s="16"/>
      <c r="P997" s="16"/>
      <c r="Q997" s="16"/>
      <c r="R997" s="16"/>
      <c r="S997" s="16"/>
      <c r="T997" s="16"/>
      <c r="U997" s="16"/>
      <c r="V997" s="16"/>
      <c r="W997" s="16"/>
      <c r="X997" s="16"/>
      <c r="Y997" s="16"/>
      <c r="Z997" s="16"/>
      <c r="AA997" s="16"/>
    </row>
    <row r="998" spans="1:27" ht="13.2">
      <c r="A998" s="16"/>
      <c r="B998" s="16"/>
      <c r="C998" s="16"/>
      <c r="D998" s="16"/>
      <c r="E998" s="47"/>
      <c r="F998" s="16"/>
      <c r="G998" s="16"/>
      <c r="H998" s="16"/>
      <c r="I998" s="16"/>
      <c r="J998" s="16"/>
      <c r="K998" s="16"/>
      <c r="L998" s="16"/>
      <c r="M998" s="16"/>
      <c r="N998" s="16"/>
      <c r="O998" s="16"/>
      <c r="P998" s="16"/>
      <c r="Q998" s="16"/>
      <c r="R998" s="16"/>
      <c r="S998" s="16"/>
      <c r="T998" s="16"/>
      <c r="U998" s="16"/>
      <c r="V998" s="16"/>
      <c r="W998" s="16"/>
      <c r="X998" s="16"/>
      <c r="Y998" s="16"/>
      <c r="Z998" s="16"/>
      <c r="AA998" s="16"/>
    </row>
    <row r="999" spans="1:27" ht="13.2">
      <c r="A999" s="16"/>
      <c r="B999" s="16"/>
      <c r="C999" s="16"/>
      <c r="D999" s="16"/>
      <c r="E999" s="47"/>
      <c r="F999" s="16"/>
      <c r="G999" s="16"/>
      <c r="H999" s="16"/>
      <c r="I999" s="16"/>
      <c r="J999" s="16"/>
      <c r="K999" s="16"/>
      <c r="L999" s="16"/>
      <c r="M999" s="16"/>
      <c r="N999" s="16"/>
      <c r="O999" s="16"/>
      <c r="P999" s="16"/>
      <c r="Q999" s="16"/>
      <c r="R999" s="16"/>
      <c r="S999" s="16"/>
      <c r="T999" s="16"/>
      <c r="U999" s="16"/>
      <c r="V999" s="16"/>
      <c r="W999" s="16"/>
      <c r="X999" s="16"/>
      <c r="Y999" s="16"/>
      <c r="Z999" s="16"/>
      <c r="AA999"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992"/>
  <sheetViews>
    <sheetView workbookViewId="0">
      <selection sqref="A1:K1"/>
    </sheetView>
  </sheetViews>
  <sheetFormatPr defaultColWidth="14.44140625" defaultRowHeight="15.75" customHeight="1"/>
  <cols>
    <col min="1" max="1" width="15.5546875" customWidth="1"/>
    <col min="2" max="11" width="13.6640625" customWidth="1"/>
  </cols>
  <sheetData>
    <row r="1" spans="1:11" ht="17.399999999999999">
      <c r="A1" s="120">
        <v>43275</v>
      </c>
      <c r="B1" s="108"/>
      <c r="C1" s="108"/>
      <c r="D1" s="108"/>
      <c r="E1" s="108"/>
      <c r="F1" s="108"/>
      <c r="G1" s="108"/>
      <c r="H1" s="108"/>
      <c r="I1" s="108"/>
      <c r="J1" s="108"/>
      <c r="K1" s="109"/>
    </row>
    <row r="2" spans="1:11" ht="13.2">
      <c r="A2" s="38" t="s">
        <v>340</v>
      </c>
      <c r="B2" s="117" t="s">
        <v>345</v>
      </c>
      <c r="C2" s="113"/>
      <c r="D2" s="113"/>
      <c r="E2" s="113"/>
      <c r="F2" s="113"/>
      <c r="G2" s="113"/>
      <c r="H2" s="113"/>
      <c r="I2" s="113"/>
      <c r="J2" s="113"/>
      <c r="K2" s="114"/>
    </row>
    <row r="3" spans="1:11" ht="13.2">
      <c r="A3" s="38" t="s">
        <v>357</v>
      </c>
      <c r="B3" s="117" t="s">
        <v>358</v>
      </c>
      <c r="C3" s="113"/>
      <c r="D3" s="113"/>
      <c r="E3" s="113"/>
      <c r="F3" s="113"/>
      <c r="G3" s="113"/>
      <c r="H3" s="113"/>
      <c r="I3" s="113"/>
      <c r="J3" s="113"/>
      <c r="K3" s="114"/>
    </row>
    <row r="4" spans="1:11" ht="30" customHeight="1">
      <c r="A4" s="110"/>
      <c r="B4" s="111"/>
      <c r="C4" s="111"/>
      <c r="D4" s="111"/>
      <c r="E4" s="111"/>
      <c r="F4" s="111"/>
      <c r="G4" s="111"/>
      <c r="H4" s="111"/>
      <c r="I4" s="111"/>
      <c r="J4" s="111"/>
      <c r="K4" s="111"/>
    </row>
    <row r="5" spans="1:11" ht="17.399999999999999">
      <c r="A5" s="121">
        <v>43276</v>
      </c>
      <c r="B5" s="108"/>
      <c r="C5" s="108"/>
      <c r="D5" s="108"/>
      <c r="E5" s="108"/>
      <c r="F5" s="108"/>
      <c r="G5" s="108"/>
      <c r="H5" s="108"/>
      <c r="I5" s="108"/>
      <c r="J5" s="108"/>
      <c r="K5" s="109"/>
    </row>
    <row r="6" spans="1:11" ht="13.2">
      <c r="A6" s="40" t="s">
        <v>4</v>
      </c>
      <c r="B6" s="41" t="s">
        <v>415</v>
      </c>
      <c r="C6" s="41" t="s">
        <v>419</v>
      </c>
      <c r="D6" s="41" t="s">
        <v>420</v>
      </c>
      <c r="E6" s="41" t="s">
        <v>421</v>
      </c>
      <c r="F6" s="41" t="s">
        <v>422</v>
      </c>
      <c r="G6" s="41" t="s">
        <v>423</v>
      </c>
      <c r="H6" s="41" t="s">
        <v>424</v>
      </c>
      <c r="I6" s="41" t="s">
        <v>426</v>
      </c>
      <c r="J6" s="41" t="s">
        <v>427</v>
      </c>
      <c r="K6" s="41" t="s">
        <v>428</v>
      </c>
    </row>
    <row r="7" spans="1:11" ht="13.2">
      <c r="A7" s="42" t="s">
        <v>429</v>
      </c>
      <c r="B7" s="117" t="s">
        <v>434</v>
      </c>
      <c r="C7" s="113"/>
      <c r="D7" s="113"/>
      <c r="E7" s="113"/>
      <c r="F7" s="113"/>
      <c r="G7" s="113"/>
      <c r="H7" s="113"/>
      <c r="I7" s="113"/>
      <c r="J7" s="113"/>
      <c r="K7" s="114"/>
    </row>
    <row r="8" spans="1:11" ht="13.2">
      <c r="A8" s="42" t="s">
        <v>440</v>
      </c>
      <c r="B8" s="43" t="str">
        <f>HYPERLINK("http://iemss2018.engr.colostate.edu/sessions/#stream1","A1-1")</f>
        <v>A1-1</v>
      </c>
      <c r="C8" s="43" t="str">
        <f>HYPERLINK("http://iemss2018.engr.colostate.edu/sessions/#stream2","B1-1")</f>
        <v>B1-1</v>
      </c>
      <c r="D8" s="43" t="str">
        <f>HYPERLINK("http://iemss2018.engr.colostate.edu/sessions/#stream3","C5-1")</f>
        <v>C5-1</v>
      </c>
      <c r="E8" s="43" t="str">
        <f>HYPERLINK("http://iemss2018.engr.colostate.edu/sessions/#stream3","C4-1")</f>
        <v>C4-1</v>
      </c>
      <c r="F8" s="48"/>
      <c r="G8" s="43" t="str">
        <f>HYPERLINK("http://iemss2018.engr.colostate.edu/sessions/#stream4","D1-1")</f>
        <v>D1-1</v>
      </c>
      <c r="H8" s="43" t="str">
        <f>HYPERLINK("http://iemss2018.engr.colostate.edu/sessions/#stream5","E1-1")</f>
        <v>E1-1</v>
      </c>
      <c r="I8" s="43" t="str">
        <f>HYPERLINK("http://iemss2018.engr.colostate.edu/sessions/#stream6","F5-1")</f>
        <v>F5-1</v>
      </c>
      <c r="J8" s="49" t="str">
        <f>HYPERLINK("http://iemss2018.engr.colostate.edu/sessions/#stream3","C12-1")</f>
        <v>C12-1</v>
      </c>
      <c r="K8" s="43" t="str">
        <f>HYPERLINK("http://iemss2018.engr.colostate.edu/sessions/#stream7","G1-1")</f>
        <v>G1-1</v>
      </c>
    </row>
    <row r="9" spans="1:11" ht="13.2">
      <c r="A9" s="42" t="s">
        <v>480</v>
      </c>
      <c r="B9" s="115" t="s">
        <v>481</v>
      </c>
      <c r="C9" s="113"/>
      <c r="D9" s="113"/>
      <c r="E9" s="113"/>
      <c r="F9" s="113"/>
      <c r="G9" s="113"/>
      <c r="H9" s="113"/>
      <c r="I9" s="113"/>
      <c r="J9" s="113"/>
      <c r="K9" s="114"/>
    </row>
    <row r="10" spans="1:11" ht="13.2">
      <c r="A10" s="42" t="s">
        <v>482</v>
      </c>
      <c r="B10" s="43" t="str">
        <f>HYPERLINK("http://iemss2018.engr.colostate.edu/sessions/#stream1","A1-2")</f>
        <v>A1-2</v>
      </c>
      <c r="C10" s="43" t="str">
        <f>HYPERLINK("http://iemss2018.engr.colostate.edu/sessions/#stream2","B1-2")</f>
        <v>B1-2</v>
      </c>
      <c r="D10" s="43" t="str">
        <f>HYPERLINK("http://iemss2018.engr.colostate.edu/sessions/#stream3","C5-2")</f>
        <v>C5-2</v>
      </c>
      <c r="E10" s="43" t="str">
        <f>HYPERLINK("http://iemss2018.engr.colostate.edu/sessions/#stream3","C4-2")</f>
        <v>C4-2</v>
      </c>
      <c r="F10" s="49" t="str">
        <f>HYPERLINK("http://iemss2018.engr.colostate.edu/sessions/#stream3","C6-1")</f>
        <v>C6-1</v>
      </c>
      <c r="G10" s="43" t="str">
        <f>HYPERLINK("http://iemss2018.engr.colostate.edu/sessions/#stream4","D1-2")</f>
        <v>D1-2</v>
      </c>
      <c r="H10" s="43" t="str">
        <f>HYPERLINK("http://iemss2018.engr.colostate.edu/sessions/#stream5","E1-2")</f>
        <v>E1-2</v>
      </c>
      <c r="I10" s="43" t="str">
        <f>HYPERLINK("http://iemss2018.engr.colostate.edu/sessions/#stream6","F5-2")</f>
        <v>F5-2</v>
      </c>
      <c r="J10" s="43" t="str">
        <f>HYPERLINK("http://iemss2018.engr.colostate.edu/sessions/#stream3","C12-2")</f>
        <v>C12-2</v>
      </c>
      <c r="K10" s="50"/>
    </row>
    <row r="11" spans="1:11" ht="13.2">
      <c r="A11" s="42" t="s">
        <v>501</v>
      </c>
      <c r="B11" s="115" t="s">
        <v>502</v>
      </c>
      <c r="C11" s="113"/>
      <c r="D11" s="113"/>
      <c r="E11" s="113"/>
      <c r="F11" s="113"/>
      <c r="G11" s="113"/>
      <c r="H11" s="113"/>
      <c r="I11" s="113"/>
      <c r="J11" s="113"/>
      <c r="K11" s="114"/>
    </row>
    <row r="12" spans="1:11" ht="13.2">
      <c r="A12" s="42" t="s">
        <v>503</v>
      </c>
      <c r="B12" s="117" t="s">
        <v>504</v>
      </c>
      <c r="C12" s="113"/>
      <c r="D12" s="113"/>
      <c r="E12" s="113"/>
      <c r="F12" s="113"/>
      <c r="G12" s="113"/>
      <c r="H12" s="113"/>
      <c r="I12" s="113"/>
      <c r="J12" s="113"/>
      <c r="K12" s="114"/>
    </row>
    <row r="13" spans="1:11" ht="13.2">
      <c r="A13" s="42" t="s">
        <v>505</v>
      </c>
      <c r="B13" s="43" t="str">
        <f>HYPERLINK("http://iemss2018.engr.colostate.edu/sessions/#stream1","A1-3")</f>
        <v>A1-3</v>
      </c>
      <c r="C13" s="43" t="str">
        <f>HYPERLINK("http://iemss2018.engr.colostate.edu/sessions/#stream2","B1-3")</f>
        <v>B1-3</v>
      </c>
      <c r="D13" s="43" t="str">
        <f>HYPERLINK("http://iemss2018.engr.colostate.edu/sessions/#stream3","C5-3")</f>
        <v>C5-3</v>
      </c>
      <c r="E13" s="43" t="str">
        <f>HYPERLINK("http://iemss2018.engr.colostate.edu/sessions/#stream3","C4-3")</f>
        <v>C4-3</v>
      </c>
      <c r="F13" s="43" t="str">
        <f>HYPERLINK("http://iemss2018.engr.colostate.edu/sessions/#stream3","C6-2")</f>
        <v>C6-2</v>
      </c>
      <c r="G13" s="52" t="s">
        <v>562</v>
      </c>
      <c r="H13" s="43" t="str">
        <f>HYPERLINK("http://iemss2018.engr.colostate.edu/sessions/#stream5","E1-3")</f>
        <v>E1-3</v>
      </c>
      <c r="I13" s="43" t="str">
        <f>HYPERLINK("http://iemss2018.engr.colostate.edu/sessions/#stream6","F5-3")</f>
        <v>F5-3</v>
      </c>
      <c r="J13" s="43" t="str">
        <f>HYPERLINK("http://iemss2018.engr.colostate.edu/sessions/#stream3","C12-3")</f>
        <v>C12-3</v>
      </c>
      <c r="K13" s="43" t="str">
        <f>HYPERLINK("http://iemss2018.engr.colostate.edu/sessions/#stream7","G1-3")</f>
        <v>G1-3</v>
      </c>
    </row>
    <row r="14" spans="1:11" ht="13.2">
      <c r="A14" s="42" t="s">
        <v>577</v>
      </c>
      <c r="B14" s="115" t="s">
        <v>481</v>
      </c>
      <c r="C14" s="113"/>
      <c r="D14" s="113"/>
      <c r="E14" s="113"/>
      <c r="F14" s="113"/>
      <c r="G14" s="113"/>
      <c r="H14" s="113"/>
      <c r="I14" s="113"/>
      <c r="J14" s="113"/>
      <c r="K14" s="114"/>
    </row>
    <row r="15" spans="1:11" ht="13.2">
      <c r="A15" s="42" t="s">
        <v>582</v>
      </c>
      <c r="B15" s="49" t="str">
        <f>HYPERLINK("http://iemss2018.engr.colostate.edu/sessions/#stream1","A1-4")</f>
        <v>A1-4</v>
      </c>
      <c r="C15" s="43" t="str">
        <f>HYPERLINK("http://iemss2018.engr.colostate.edu/sessions/#stream2","B2-1")</f>
        <v>B2-1</v>
      </c>
      <c r="D15" s="54" t="str">
        <f>HYPERLINK("http://iemss2018.engr.colostate.edu/workshops/#stream3","C104 (C5)")</f>
        <v>C104 (C5)</v>
      </c>
      <c r="E15" s="54" t="str">
        <f>HYPERLINK("http://iemss2018.engr.colostate.edu/workshops/#stream7","Z100")</f>
        <v>Z100</v>
      </c>
      <c r="F15" s="49" t="str">
        <f>HYPERLINK("http://iemss2018.engr.colostate.edu/sessions/#stream3","C6-3")</f>
        <v>C6-3</v>
      </c>
      <c r="G15" s="50"/>
      <c r="H15" s="43" t="str">
        <f>HYPERLINK("http://iemss2018.engr.colostate.edu/sessions/#stream5","E1-4")</f>
        <v>E1-4</v>
      </c>
      <c r="I15" s="43" t="str">
        <f>HYPERLINK("http://iemss2018.engr.colostate.edu/sessions/#stream6","F5-4")</f>
        <v>F5-4</v>
      </c>
      <c r="J15" s="43" t="str">
        <f>HYPERLINK("http://iemss2018.engr.colostate.edu/sessions/#stream3","C12-4")</f>
        <v>C12-4</v>
      </c>
      <c r="K15" s="57" t="str">
        <f>HYPERLINK("http://iemss2018.engr.colostate.edu/sessions/#stream7","G1-4")</f>
        <v>G1-4</v>
      </c>
    </row>
    <row r="16" spans="1:11" ht="13.2">
      <c r="A16" s="42" t="s">
        <v>603</v>
      </c>
      <c r="B16" s="112" t="s">
        <v>604</v>
      </c>
      <c r="C16" s="113"/>
      <c r="D16" s="113"/>
      <c r="E16" s="113"/>
      <c r="F16" s="113"/>
      <c r="G16" s="113"/>
      <c r="H16" s="113"/>
      <c r="I16" s="113"/>
      <c r="J16" s="113"/>
      <c r="K16" s="114"/>
    </row>
    <row r="17" spans="1:11" ht="28.5" customHeight="1">
      <c r="A17" s="110"/>
      <c r="B17" s="111"/>
      <c r="C17" s="111"/>
      <c r="D17" s="111"/>
      <c r="E17" s="111"/>
      <c r="F17" s="111"/>
      <c r="G17" s="111"/>
      <c r="H17" s="111"/>
      <c r="I17" s="111"/>
      <c r="J17" s="111"/>
      <c r="K17" s="111"/>
    </row>
    <row r="18" spans="1:11" ht="20.25" customHeight="1">
      <c r="A18" s="121">
        <v>43277</v>
      </c>
      <c r="B18" s="108"/>
      <c r="C18" s="108"/>
      <c r="D18" s="108"/>
      <c r="E18" s="108"/>
      <c r="F18" s="108"/>
      <c r="G18" s="108"/>
      <c r="H18" s="108"/>
      <c r="I18" s="108"/>
      <c r="J18" s="108"/>
      <c r="K18" s="109"/>
    </row>
    <row r="19" spans="1:11" ht="13.2">
      <c r="A19" s="40" t="s">
        <v>4</v>
      </c>
      <c r="B19" s="41" t="s">
        <v>415</v>
      </c>
      <c r="C19" s="41" t="s">
        <v>419</v>
      </c>
      <c r="D19" s="41" t="s">
        <v>420</v>
      </c>
      <c r="E19" s="41" t="s">
        <v>421</v>
      </c>
      <c r="F19" s="41" t="s">
        <v>422</v>
      </c>
      <c r="G19" s="41" t="s">
        <v>423</v>
      </c>
      <c r="H19" s="41" t="s">
        <v>424</v>
      </c>
      <c r="I19" s="41" t="s">
        <v>426</v>
      </c>
      <c r="J19" s="41" t="s">
        <v>427</v>
      </c>
      <c r="K19" s="41" t="s">
        <v>428</v>
      </c>
    </row>
    <row r="20" spans="1:11" ht="13.2">
      <c r="A20" s="42" t="s">
        <v>429</v>
      </c>
      <c r="B20" s="117" t="s">
        <v>612</v>
      </c>
      <c r="C20" s="113"/>
      <c r="D20" s="113"/>
      <c r="E20" s="113"/>
      <c r="F20" s="113"/>
      <c r="G20" s="113"/>
      <c r="H20" s="113"/>
      <c r="I20" s="113"/>
      <c r="J20" s="113"/>
      <c r="K20" s="114"/>
    </row>
    <row r="21" spans="1:11" ht="13.2">
      <c r="A21" s="42" t="s">
        <v>440</v>
      </c>
      <c r="B21" s="43" t="str">
        <f>HYPERLINK("http://iemss2018.engr.colostate.edu/sessions/#stream1","A4-1")</f>
        <v>A4-1</v>
      </c>
      <c r="C21" s="49" t="str">
        <f>HYPERLINK("http://iemss2018.engr.colostate.edu/sessions/#stream2","B2-2")</f>
        <v>B2-2</v>
      </c>
      <c r="D21" s="43" t="str">
        <f>HYPERLINK("http://iemss2018.engr.colostate.edu/sessions/#stream3","C5-4")</f>
        <v>C5-4</v>
      </c>
      <c r="E21" s="43" t="str">
        <f>HYPERLINK("http://iemss2018.engr.colostate.edu/sessions/#stream6","F1-1")</f>
        <v>F1-1</v>
      </c>
      <c r="F21" s="43" t="str">
        <f>HYPERLINK("http://iemss2018.engr.colostate.edu/sessions/#stream3","C2-1")</f>
        <v>C2-1</v>
      </c>
      <c r="G21" s="43" t="str">
        <f>HYPERLINK("http://iemss2018.engr.colostate.edu/sessions/#stream4","D3-1")</f>
        <v>D3-1</v>
      </c>
      <c r="H21" s="48"/>
      <c r="I21" s="50"/>
      <c r="J21" s="43" t="str">
        <f>HYPERLINK("http://iemss2018.engr.colostate.edu/sessions/#stream3","C8-1")</f>
        <v>C8-1</v>
      </c>
      <c r="K21" s="54" t="str">
        <f>HYPERLINK("http://iemss2018.engr.colostate.edu/workshops/#stream1","A100 (E1)")</f>
        <v>A100 (E1)</v>
      </c>
    </row>
    <row r="22" spans="1:11" ht="13.2">
      <c r="A22" s="42" t="s">
        <v>480</v>
      </c>
      <c r="B22" s="115" t="s">
        <v>481</v>
      </c>
      <c r="C22" s="113"/>
      <c r="D22" s="113"/>
      <c r="E22" s="113"/>
      <c r="F22" s="113"/>
      <c r="G22" s="113"/>
      <c r="H22" s="113"/>
      <c r="I22" s="113"/>
      <c r="J22" s="113"/>
      <c r="K22" s="114"/>
    </row>
    <row r="23" spans="1:11" ht="13.2">
      <c r="A23" s="42" t="s">
        <v>482</v>
      </c>
      <c r="B23" s="43" t="str">
        <f>HYPERLINK("http://iemss2018.engr.colostate.edu/sessions/#stream1","A4-2")</f>
        <v>A4-2</v>
      </c>
      <c r="C23" s="43" t="str">
        <f>HYPERLINK("http://iemss2018.engr.colostate.edu/sessions/#stream2","B2-3")</f>
        <v>B2-3</v>
      </c>
      <c r="D23" s="43" t="str">
        <f>HYPERLINK("http://iemss2018.engr.colostate.edu/sessions/#stream3","C5-5")</f>
        <v>C5-5</v>
      </c>
      <c r="E23" s="49" t="str">
        <f>HYPERLINK("http://iemss2018.engr.colostate.edu/sessions/#stream6","F1-2")</f>
        <v>F1-2</v>
      </c>
      <c r="F23" s="43" t="str">
        <f>HYPERLINK("http://iemss2018.engr.colostate.edu/sessions/#stream3","C2-2")</f>
        <v>C2-2</v>
      </c>
      <c r="G23" s="43" t="str">
        <f>HYPERLINK("http://iemss2018.engr.colostate.edu/sessions/#stream4","D3-2")</f>
        <v>D3-2</v>
      </c>
      <c r="H23" s="43" t="str">
        <f>HYPERLINK("http://iemss2018.engr.colostate.edu/sessions/#stream1","A3-1")</f>
        <v>A3-1</v>
      </c>
      <c r="I23" s="43" t="str">
        <f>HYPERLINK("http://iemss2018.engr.colostate.edu/sessions/#stream6","F3-1")</f>
        <v>F3-1</v>
      </c>
      <c r="J23" s="62" t="str">
        <f>HYPERLINK("http://iemss2018.engr.colostate.edu/sessions/#stream6","F2-1")</f>
        <v>F2-1</v>
      </c>
      <c r="K23" s="63" t="str">
        <f>HYPERLINK("http://iemss2018.engr.colostate.edu/workshops/#stream1","A103 (E1,A100)")</f>
        <v>A103 (E1,A100)</v>
      </c>
    </row>
    <row r="24" spans="1:11" ht="13.2">
      <c r="A24" s="42" t="s">
        <v>501</v>
      </c>
      <c r="B24" s="115" t="s">
        <v>502</v>
      </c>
      <c r="C24" s="113"/>
      <c r="D24" s="113"/>
      <c r="E24" s="113"/>
      <c r="F24" s="113"/>
      <c r="G24" s="113"/>
      <c r="H24" s="113"/>
      <c r="I24" s="113"/>
      <c r="J24" s="113"/>
      <c r="K24" s="114"/>
    </row>
    <row r="25" spans="1:11" ht="13.2">
      <c r="A25" s="42" t="s">
        <v>503</v>
      </c>
      <c r="B25" s="117" t="s">
        <v>664</v>
      </c>
      <c r="C25" s="113"/>
      <c r="D25" s="113"/>
      <c r="E25" s="113"/>
      <c r="F25" s="113"/>
      <c r="G25" s="113"/>
      <c r="H25" s="113"/>
      <c r="I25" s="113"/>
      <c r="J25" s="113"/>
      <c r="K25" s="114"/>
    </row>
    <row r="26" spans="1:11" ht="13.2">
      <c r="A26" s="42" t="s">
        <v>505</v>
      </c>
      <c r="B26" s="43" t="str">
        <f>HYPERLINK("http://iemss2018.engr.colostate.edu/sessions/#stream1","A4-3")</f>
        <v>A4-3</v>
      </c>
      <c r="C26" s="43" t="str">
        <f>HYPERLINK("http://iemss2018.engr.colostate.edu/sessions/#stream2","B2-4")</f>
        <v>B2-4</v>
      </c>
      <c r="D26" s="43" t="str">
        <f>HYPERLINK("http://iemss2018.engr.colostate.edu/sessions/#stream3","C5-6")</f>
        <v>C5-6</v>
      </c>
      <c r="E26" s="43" t="str">
        <f>HYPERLINK("http://iemss2018.engr.colostate.edu/sessions/#stream3","C15-1")</f>
        <v>C15-1</v>
      </c>
      <c r="F26" s="43" t="str">
        <f>HYPERLINK("http://iemss2018.engr.colostate.edu/sessions/#stream3","C2-3")</f>
        <v>C2-3</v>
      </c>
      <c r="G26" s="43" t="str">
        <f>HYPERLINK("http://iemss2018.engr.colostate.edu/sessions/#stream4","D3-3")</f>
        <v>D3-3</v>
      </c>
      <c r="H26" s="43" t="str">
        <f>HYPERLINK("http://iemss2018.engr.colostate.edu/sessions/#stream1","A3-2")</f>
        <v>A3-2</v>
      </c>
      <c r="I26" s="43" t="str">
        <f>HYPERLINK("http://iemss2018.engr.colostate.edu/sessions/#stream6","F3-2")</f>
        <v>F3-2</v>
      </c>
      <c r="J26" s="43" t="str">
        <f>HYPERLINK("http://iemss2018.engr.colostate.edu/sessions/#stream6","F2-2")</f>
        <v>F2-2</v>
      </c>
      <c r="K26" s="54" t="str">
        <f>HYPERLINK("http://iemss2018.engr.colostate.edu/workshops/#stream1","A101 (F1)")</f>
        <v>A101 (F1)</v>
      </c>
    </row>
    <row r="27" spans="1:11" ht="13.2">
      <c r="A27" s="42" t="s">
        <v>577</v>
      </c>
      <c r="B27" s="115" t="s">
        <v>481</v>
      </c>
      <c r="C27" s="113"/>
      <c r="D27" s="113"/>
      <c r="E27" s="113"/>
      <c r="F27" s="113"/>
      <c r="G27" s="113"/>
      <c r="H27" s="113"/>
      <c r="I27" s="113"/>
      <c r="J27" s="113"/>
      <c r="K27" s="114"/>
    </row>
    <row r="28" spans="1:11" ht="13.2">
      <c r="A28" s="42" t="s">
        <v>582</v>
      </c>
      <c r="B28" s="66" t="str">
        <f>HYPERLINK("http://iemss2018.engr.colostate.edu/sessions/#stream1","A4-4")</f>
        <v>A4-4</v>
      </c>
      <c r="C28" s="62" t="str">
        <f>HYPERLINK("http://iemss2018.engr.colostate.edu/sessions/#stream2","B2-5")</f>
        <v>B2-5</v>
      </c>
      <c r="D28" s="67" t="s">
        <v>696</v>
      </c>
      <c r="E28" s="66" t="str">
        <f>HYPERLINK("http://iemss2018.engr.colostate.edu/sessions/#stream3","C15-2")</f>
        <v>C15-2</v>
      </c>
      <c r="F28" s="68" t="s">
        <v>702</v>
      </c>
      <c r="G28" s="62" t="str">
        <f>HYPERLINK("http://iemss2018.engr.colostate.edu/sessions/#stream5","E4-1")</f>
        <v>E4-1</v>
      </c>
      <c r="H28" s="62" t="str">
        <f>HYPERLINK("http://iemss2018.engr.colostate.edu/sessions/#stream1","A3-3")</f>
        <v>A3-3</v>
      </c>
      <c r="I28" s="62" t="str">
        <f>HYPERLINK("http://iemss2018.engr.colostate.edu/sessions/#stream6","F3-3")</f>
        <v>F3-3</v>
      </c>
      <c r="J28" s="62" t="str">
        <f>HYPERLINK("http://iemss2018.engr.colostate.edu/sessions/#stream6","F2-3")</f>
        <v>F2-3</v>
      </c>
      <c r="K28" s="69" t="str">
        <f>HYPERLINK("http://iemss2018.engr.colostate.edu/workshops/#stream6","F100")</f>
        <v>F100</v>
      </c>
    </row>
    <row r="29" spans="1:11" ht="13.2">
      <c r="A29" s="42" t="s">
        <v>340</v>
      </c>
      <c r="B29" s="116" t="s">
        <v>724</v>
      </c>
      <c r="C29" s="108"/>
      <c r="D29" s="108"/>
      <c r="E29" s="108"/>
      <c r="F29" s="108"/>
      <c r="G29" s="108"/>
      <c r="H29" s="108"/>
      <c r="I29" s="108"/>
      <c r="J29" s="108"/>
      <c r="K29" s="109"/>
    </row>
    <row r="30" spans="1:11" ht="13.2">
      <c r="A30" s="42" t="s">
        <v>730</v>
      </c>
      <c r="B30" s="116" t="s">
        <v>732</v>
      </c>
      <c r="C30" s="108"/>
      <c r="D30" s="108"/>
      <c r="E30" s="108"/>
      <c r="F30" s="108"/>
      <c r="G30" s="108"/>
      <c r="H30" s="108"/>
      <c r="I30" s="108"/>
      <c r="J30" s="108"/>
      <c r="K30" s="109"/>
    </row>
    <row r="31" spans="1:11" ht="30.75" customHeight="1">
      <c r="A31" s="110"/>
      <c r="B31" s="111"/>
      <c r="C31" s="111"/>
      <c r="D31" s="111"/>
      <c r="E31" s="111"/>
      <c r="F31" s="111"/>
      <c r="G31" s="111"/>
      <c r="H31" s="111"/>
      <c r="I31" s="111"/>
      <c r="J31" s="111"/>
      <c r="K31" s="111"/>
    </row>
    <row r="32" spans="1:11" ht="17.399999999999999">
      <c r="A32" s="119">
        <v>43278</v>
      </c>
      <c r="B32" s="108"/>
      <c r="C32" s="108"/>
      <c r="D32" s="108"/>
      <c r="E32" s="108"/>
      <c r="F32" s="108"/>
      <c r="G32" s="108"/>
      <c r="H32" s="108"/>
      <c r="I32" s="108"/>
      <c r="J32" s="108"/>
      <c r="K32" s="109"/>
    </row>
    <row r="33" spans="1:11" ht="13.2">
      <c r="A33" s="40" t="s">
        <v>4</v>
      </c>
      <c r="B33" s="41" t="s">
        <v>415</v>
      </c>
      <c r="C33" s="41" t="s">
        <v>419</v>
      </c>
      <c r="D33" s="41" t="s">
        <v>420</v>
      </c>
      <c r="E33" s="41" t="s">
        <v>421</v>
      </c>
      <c r="F33" s="41" t="s">
        <v>422</v>
      </c>
      <c r="G33" s="41" t="s">
        <v>423</v>
      </c>
      <c r="H33" s="41" t="s">
        <v>424</v>
      </c>
      <c r="I33" s="41" t="s">
        <v>426</v>
      </c>
      <c r="J33" s="41" t="s">
        <v>427</v>
      </c>
      <c r="K33" s="41" t="s">
        <v>428</v>
      </c>
    </row>
    <row r="34" spans="1:11" ht="13.2">
      <c r="A34" s="42" t="s">
        <v>429</v>
      </c>
      <c r="B34" s="117" t="s">
        <v>612</v>
      </c>
      <c r="C34" s="113"/>
      <c r="D34" s="113"/>
      <c r="E34" s="113"/>
      <c r="F34" s="113"/>
      <c r="G34" s="113"/>
      <c r="H34" s="113"/>
      <c r="I34" s="113"/>
      <c r="J34" s="113"/>
      <c r="K34" s="114"/>
    </row>
    <row r="35" spans="1:11" ht="13.2">
      <c r="A35" s="42" t="s">
        <v>440</v>
      </c>
      <c r="B35" s="49" t="str">
        <f>HYPERLINK("http://iemss2018.engr.colostate.edu/sessions/#stream1","A5-1")</f>
        <v>A5-1</v>
      </c>
      <c r="C35" s="43" t="str">
        <f>HYPERLINK("http://iemss2018.engr.colostate.edu/sessions/#stream2","B3-1")</f>
        <v>B3-1</v>
      </c>
      <c r="D35" s="49" t="str">
        <f>HYPERLINK("http://iemss2018.engr.colostate.edu/sessions/#stream3","C1-1")</f>
        <v>C1-1</v>
      </c>
      <c r="E35" s="48"/>
      <c r="F35" s="43" t="str">
        <f>HYPERLINK("http://iemss2018.engr.colostate.edu/sessions/#stream3","C11-1")</f>
        <v>C11-1</v>
      </c>
      <c r="G35" s="43" t="str">
        <f>HYPERLINK("http://iemss2018.engr.colostate.edu/sessions/#stream5","E3-1")</f>
        <v>E3-1</v>
      </c>
      <c r="H35" s="43" t="str">
        <f>HYPERLINK("http://iemss2018.engr.colostate.edu/sessions/#stream1","A2-1")</f>
        <v>A2-1</v>
      </c>
      <c r="I35" s="43" t="str">
        <f>HYPERLINK("http://iemss2018.engr.colostate.edu/sessions/#stream6","F3-4")</f>
        <v>F3-4</v>
      </c>
      <c r="J35" s="43" t="str">
        <f>HYPERLINK("http://iemss2018.engr.colostate.edu/sessions/#stream3","C10-1")</f>
        <v>C10-1</v>
      </c>
      <c r="K35" s="54" t="str">
        <f>HYPERLINK("http://iemss2018.engr.colostate.edu/workshops/#stream5","E101 (F5)")</f>
        <v>E101 (F5)</v>
      </c>
    </row>
    <row r="36" spans="1:11" ht="13.2">
      <c r="A36" s="42" t="s">
        <v>480</v>
      </c>
      <c r="B36" s="115" t="s">
        <v>481</v>
      </c>
      <c r="C36" s="113"/>
      <c r="D36" s="113"/>
      <c r="E36" s="113"/>
      <c r="F36" s="113"/>
      <c r="G36" s="113"/>
      <c r="H36" s="113"/>
      <c r="I36" s="113"/>
      <c r="J36" s="113"/>
      <c r="K36" s="114"/>
    </row>
    <row r="37" spans="1:11" ht="13.2">
      <c r="A37" s="42" t="s">
        <v>482</v>
      </c>
      <c r="B37" s="43" t="str">
        <f>HYPERLINK("http://iemss2018.engr.colostate.edu/sessions/#stream1","A5-2")</f>
        <v>A5-2</v>
      </c>
      <c r="C37" s="43" t="str">
        <f>HYPERLINK("http://iemss2018.engr.colostate.edu/sessions/#stream2","B3-2")</f>
        <v>B3-2</v>
      </c>
      <c r="D37" s="43" t="str">
        <f>HYPERLINK("http://iemss2018.engr.colostate.edu/sessions/#stream3","C1-2")</f>
        <v>C1-2</v>
      </c>
      <c r="E37" s="43" t="str">
        <f>HYPERLINK("http://iemss2018.engr.colostate.edu/sessions/#stream3","C9-1")</f>
        <v>C9-1</v>
      </c>
      <c r="F37" s="43" t="str">
        <f>HYPERLINK("http://iemss2018.engr.colostate.edu/sessions/#stream3","C11-2")</f>
        <v>C11-2</v>
      </c>
      <c r="G37" s="43" t="str">
        <f>HYPERLINK("http://iemss2018.engr.colostate.edu/sessions/#stream5","E3-2")</f>
        <v>E3-2</v>
      </c>
      <c r="H37" s="43" t="str">
        <f>HYPERLINK("http://iemss2018.engr.colostate.edu/sessions/#stream1","A2-2")</f>
        <v>A2-2</v>
      </c>
      <c r="I37" s="43" t="str">
        <f>HYPERLINK("http://iemss2018.engr.colostate.edu/sessions/#stream6","F3-5")</f>
        <v>F3-5</v>
      </c>
      <c r="J37" s="49" t="str">
        <f>HYPERLINK("http://iemss2018.engr.colostate.edu/sessions/#stream3","C10-2")</f>
        <v>C10-2</v>
      </c>
      <c r="K37" s="54" t="str">
        <f>HYPERLINK("http://iemss2018.engr.colostate.edu/workshops/#stream5","E102")</f>
        <v>E102</v>
      </c>
    </row>
    <row r="38" spans="1:11" ht="13.2">
      <c r="A38" s="42" t="s">
        <v>501</v>
      </c>
      <c r="B38" s="115" t="s">
        <v>502</v>
      </c>
      <c r="C38" s="113"/>
      <c r="D38" s="113"/>
      <c r="E38" s="113"/>
      <c r="F38" s="113"/>
      <c r="G38" s="113"/>
      <c r="H38" s="113"/>
      <c r="I38" s="113"/>
      <c r="J38" s="113"/>
      <c r="K38" s="114"/>
    </row>
    <row r="39" spans="1:11" ht="13.2">
      <c r="A39" s="42" t="s">
        <v>503</v>
      </c>
      <c r="B39" s="117" t="s">
        <v>792</v>
      </c>
      <c r="C39" s="113"/>
      <c r="D39" s="113"/>
      <c r="E39" s="113"/>
      <c r="F39" s="113"/>
      <c r="G39" s="113"/>
      <c r="H39" s="113"/>
      <c r="I39" s="113"/>
      <c r="J39" s="113"/>
      <c r="K39" s="114"/>
    </row>
    <row r="40" spans="1:11" ht="13.2">
      <c r="A40" s="42" t="s">
        <v>505</v>
      </c>
      <c r="B40" s="43" t="str">
        <f>HYPERLINK("http://iemss2018.engr.colostate.edu/sessions/#stream1","A5-3")</f>
        <v>A5-3</v>
      </c>
      <c r="C40" s="43" t="str">
        <f>HYPERLINK("http://iemss2018.engr.colostate.edu/sessions/#stream2","B3-3")</f>
        <v>B3-3</v>
      </c>
      <c r="D40" s="43" t="str">
        <f>HYPERLINK("http://iemss2018.engr.colostate.edu/sessions/#stream3","C5-7")</f>
        <v>C5-7</v>
      </c>
      <c r="E40" s="43" t="str">
        <f>HYPERLINK("http://iemss2018.engr.colostate.edu/sessions/#stream3","C9-2")</f>
        <v>C9-2</v>
      </c>
      <c r="F40" s="49" t="str">
        <f>HYPERLINK("http://iemss2018.engr.colostate.edu/sessions/#stream3","C11-3")</f>
        <v>C11-3</v>
      </c>
      <c r="G40" s="43" t="str">
        <f>HYPERLINK("http://iemss2018.engr.colostate.edu/sessions/#stream5","E3-3")</f>
        <v>E3-3</v>
      </c>
      <c r="H40" s="43" t="str">
        <f>HYPERLINK("http://iemss2018.engr.colostate.edu/sessions/#stream1","A2-3")</f>
        <v>A2-3</v>
      </c>
      <c r="I40" s="43" t="str">
        <f>HYPERLINK("http://iemss2018.engr.colostate.edu/sessions/#stream6","F3-6")</f>
        <v>F3-6</v>
      </c>
      <c r="J40" s="54" t="str">
        <f>HYPERLINK("http://iemss2018.engr.colostate.edu/workshops/#stream3","C103 (C15)")</f>
        <v>C103 (C15)</v>
      </c>
      <c r="K40" s="54" t="str">
        <f>HYPERLINK("http://iemss2018.engr.colostate.edu/workshops/#stream3","C100")</f>
        <v>C100</v>
      </c>
    </row>
    <row r="41" spans="1:11" ht="13.2">
      <c r="A41" s="42" t="s">
        <v>577</v>
      </c>
      <c r="B41" s="115" t="s">
        <v>481</v>
      </c>
      <c r="C41" s="113"/>
      <c r="D41" s="113"/>
      <c r="E41" s="113"/>
      <c r="F41" s="113"/>
      <c r="G41" s="113"/>
      <c r="H41" s="113"/>
      <c r="I41" s="113"/>
      <c r="J41" s="113"/>
      <c r="K41" s="114"/>
    </row>
    <row r="42" spans="1:11" ht="13.2">
      <c r="A42" s="42" t="s">
        <v>582</v>
      </c>
      <c r="B42" s="43" t="str">
        <f>HYPERLINK("http://iemss2018.engr.colostate.edu/sessions/#stream1","A6-1")</f>
        <v>A6-1</v>
      </c>
      <c r="C42" s="72" t="str">
        <f>HYPERLINK("http://iemss2018.engr.colostate.edu/sessions/#stream2","B3-4")</f>
        <v>B3-4</v>
      </c>
      <c r="D42" s="49" t="str">
        <f>HYPERLINK("http://iemss2018.engr.colostate.edu/sessions/#stream3","C3")</f>
        <v>C3</v>
      </c>
      <c r="E42" s="49" t="str">
        <f>HYPERLINK("http://iemss2018.engr.colostate.edu/sessions/#stream3","C9-3")</f>
        <v>C9-3</v>
      </c>
      <c r="F42" s="43" t="str">
        <f>HYPERLINK("http://iemss2018.engr.colostate.edu/sessions/#stream3","C14-1")</f>
        <v>C14-1</v>
      </c>
      <c r="G42" s="43" t="str">
        <f>HYPERLINK("http://iemss2018.engr.colostate.edu/sessions/#stream5","E3-4")</f>
        <v>E3-4</v>
      </c>
      <c r="H42" s="43" t="str">
        <f>HYPERLINK("http://iemss2018.engr.colostate.edu/sessions/#stream1","A2-4")</f>
        <v>A2-4</v>
      </c>
      <c r="I42" s="43" t="str">
        <f>HYPERLINK("http://iemss2018.engr.colostate.edu/sessions/#stream6","F3-7")</f>
        <v>F3-7</v>
      </c>
      <c r="J42" s="54" t="str">
        <f>HYPERLINK("http://iemss2018.engr.colostate.edu/workshops/#stream4","D100 (C15)")</f>
        <v>D100 (C15)</v>
      </c>
      <c r="K42" s="54" t="str">
        <f>HYPERLINK("http://iemss2018.engr.colostate.edu/workshops/#stream5","E100 (E102)")</f>
        <v>E100 (E102)</v>
      </c>
    </row>
    <row r="43" spans="1:11" ht="13.2">
      <c r="A43" s="42" t="s">
        <v>340</v>
      </c>
      <c r="B43" s="117" t="s">
        <v>842</v>
      </c>
      <c r="C43" s="113"/>
      <c r="D43" s="113"/>
      <c r="E43" s="113"/>
      <c r="F43" s="113"/>
      <c r="G43" s="113"/>
      <c r="H43" s="113"/>
      <c r="I43" s="113"/>
      <c r="J43" s="113"/>
      <c r="K43" s="114"/>
    </row>
    <row r="44" spans="1:11" ht="13.2">
      <c r="A44" s="42" t="s">
        <v>845</v>
      </c>
      <c r="B44" s="117" t="s">
        <v>846</v>
      </c>
      <c r="C44" s="113"/>
      <c r="D44" s="113"/>
      <c r="E44" s="113"/>
      <c r="F44" s="113"/>
      <c r="G44" s="113"/>
      <c r="H44" s="113"/>
      <c r="I44" s="113"/>
      <c r="J44" s="113"/>
      <c r="K44" s="114"/>
    </row>
    <row r="45" spans="1:11" ht="28.5" customHeight="1">
      <c r="A45" s="110"/>
      <c r="B45" s="111"/>
      <c r="C45" s="111"/>
      <c r="D45" s="111"/>
      <c r="E45" s="111"/>
      <c r="F45" s="111"/>
      <c r="G45" s="111"/>
      <c r="H45" s="111"/>
      <c r="I45" s="111"/>
      <c r="J45" s="111"/>
      <c r="K45" s="111"/>
    </row>
    <row r="46" spans="1:11" ht="17.399999999999999">
      <c r="A46" s="107">
        <v>43279</v>
      </c>
      <c r="B46" s="108"/>
      <c r="C46" s="108"/>
      <c r="D46" s="108"/>
      <c r="E46" s="108"/>
      <c r="F46" s="108"/>
      <c r="G46" s="108"/>
      <c r="H46" s="108"/>
      <c r="I46" s="108"/>
      <c r="J46" s="108"/>
      <c r="K46" s="109"/>
    </row>
    <row r="47" spans="1:11" ht="13.2">
      <c r="A47" s="73" t="s">
        <v>4</v>
      </c>
      <c r="B47" s="74" t="s">
        <v>415</v>
      </c>
      <c r="C47" s="74" t="s">
        <v>419</v>
      </c>
      <c r="D47" s="74" t="s">
        <v>420</v>
      </c>
      <c r="E47" s="74" t="s">
        <v>421</v>
      </c>
      <c r="F47" s="74" t="s">
        <v>422</v>
      </c>
      <c r="G47" s="74" t="s">
        <v>423</v>
      </c>
      <c r="H47" s="74" t="s">
        <v>424</v>
      </c>
      <c r="I47" s="74" t="s">
        <v>426</v>
      </c>
      <c r="J47" s="74" t="s">
        <v>427</v>
      </c>
      <c r="K47" s="74" t="s">
        <v>428</v>
      </c>
    </row>
    <row r="48" spans="1:11" ht="13.2">
      <c r="A48" s="42" t="s">
        <v>429</v>
      </c>
      <c r="B48" s="112" t="s">
        <v>612</v>
      </c>
      <c r="C48" s="113"/>
      <c r="D48" s="113"/>
      <c r="E48" s="113"/>
      <c r="F48" s="113"/>
      <c r="G48" s="113"/>
      <c r="H48" s="113"/>
      <c r="I48" s="113"/>
      <c r="J48" s="113"/>
      <c r="K48" s="114"/>
    </row>
    <row r="49" spans="1:11" ht="13.2">
      <c r="A49" s="42" t="s">
        <v>440</v>
      </c>
      <c r="B49" s="72" t="str">
        <f>HYPERLINK("http://iemss2018.engr.colostate.edu/sessions/#stream1","A6-2")</f>
        <v>A6-2</v>
      </c>
      <c r="C49" s="75"/>
      <c r="D49" s="76" t="str">
        <f>HYPERLINK("http://iemss2018.engr.colostate.edu/workshops/#stream3","C101 (C1)")</f>
        <v>C101 (C1)</v>
      </c>
      <c r="E49" s="72" t="str">
        <f>HYPERLINK("http://iemss2018.engr.colostate.edu/sessions/#stream3","C7-1")</f>
        <v>C7-1</v>
      </c>
      <c r="F49" s="72" t="str">
        <f>HYPERLINK("http://iemss2018.engr.colostate.edu/sessions/#stream3","C14-2")</f>
        <v>C14-2</v>
      </c>
      <c r="G49" s="76" t="str">
        <f>HYPERLINK("http://iemss2018.engr.colostate.edu/workshops/#stream2","B100")</f>
        <v>B100</v>
      </c>
      <c r="H49" s="76" t="str">
        <f>HYPERLINK("http://iemss2018.engr.colostate.edu/workshops/#stream6","F101")</f>
        <v>F101</v>
      </c>
      <c r="I49" s="77"/>
      <c r="J49" s="72" t="str">
        <f>HYPERLINK("http://iemss2018.engr.colostate.edu/sessions/#stream6","F4-1")</f>
        <v>F4-1</v>
      </c>
      <c r="K49" s="75"/>
    </row>
    <row r="50" spans="1:11" ht="13.2">
      <c r="A50" s="42" t="s">
        <v>480</v>
      </c>
      <c r="B50" s="118" t="s">
        <v>481</v>
      </c>
      <c r="C50" s="113"/>
      <c r="D50" s="113"/>
      <c r="E50" s="113"/>
      <c r="F50" s="113"/>
      <c r="G50" s="113"/>
      <c r="H50" s="113"/>
      <c r="I50" s="113"/>
      <c r="J50" s="113"/>
      <c r="K50" s="114"/>
    </row>
    <row r="51" spans="1:11" ht="13.2">
      <c r="A51" s="42" t="s">
        <v>482</v>
      </c>
      <c r="B51" s="57" t="str">
        <f>HYPERLINK("http://iemss2018.engr.colostate.edu/sessions/#stream1","A6-3")</f>
        <v>A6-3</v>
      </c>
      <c r="C51" s="77"/>
      <c r="D51" s="76" t="str">
        <f>HYPERLINK("http://iemss2018.engr.colostate.edu/workshops/#stream2","B102 (B3)")</f>
        <v>B102 (B3)</v>
      </c>
      <c r="E51" s="72" t="str">
        <f>HYPERLINK("http://iemss2018.engr.colostate.edu/sessions/#stream3","C7-2")</f>
        <v>C7-2</v>
      </c>
      <c r="F51" s="57" t="str">
        <f>HYPERLINK("http://iemss2018.engr.colostate.edu/sessions/#stream3","C14-3")</f>
        <v>C14-3</v>
      </c>
      <c r="G51" s="75"/>
      <c r="H51" s="76" t="str">
        <f>HYPERLINK("http://iemss2018.engr.colostate.edu/workshops/#stream1","A102")</f>
        <v>A102</v>
      </c>
      <c r="I51" s="75"/>
      <c r="J51" s="57" t="str">
        <f>HYPERLINK("http://iemss2018.engr.colostate.edu/sessions/#stream6","F4-2")</f>
        <v>F4-2</v>
      </c>
      <c r="K51" s="75"/>
    </row>
    <row r="52" spans="1:11" ht="13.2">
      <c r="A52" s="42" t="s">
        <v>501</v>
      </c>
      <c r="B52" s="118" t="s">
        <v>502</v>
      </c>
      <c r="C52" s="113"/>
      <c r="D52" s="113"/>
      <c r="E52" s="113"/>
      <c r="F52" s="113"/>
      <c r="G52" s="113"/>
      <c r="H52" s="113"/>
      <c r="I52" s="113"/>
      <c r="J52" s="113"/>
      <c r="K52" s="114"/>
    </row>
    <row r="53" spans="1:11" ht="13.2">
      <c r="A53" s="42" t="s">
        <v>503</v>
      </c>
      <c r="B53" s="112" t="s">
        <v>911</v>
      </c>
      <c r="C53" s="113"/>
      <c r="D53" s="113"/>
      <c r="E53" s="113"/>
      <c r="F53" s="113"/>
      <c r="G53" s="113"/>
      <c r="H53" s="113"/>
      <c r="I53" s="113"/>
      <c r="J53" s="113"/>
      <c r="K53" s="114"/>
    </row>
    <row r="54" spans="1:11" ht="13.2">
      <c r="A54" s="79"/>
    </row>
    <row r="55" spans="1:11" ht="13.2">
      <c r="A55" s="79"/>
    </row>
    <row r="56" spans="1:11" ht="13.2">
      <c r="A56" s="79"/>
    </row>
    <row r="57" spans="1:11" ht="13.2">
      <c r="A57" s="79"/>
    </row>
    <row r="58" spans="1:11" ht="13.2">
      <c r="A58" s="79"/>
    </row>
    <row r="59" spans="1:11" ht="13.2">
      <c r="A59" s="79"/>
    </row>
    <row r="60" spans="1:11" ht="13.2">
      <c r="A60" s="79"/>
    </row>
    <row r="61" spans="1:11" ht="13.2">
      <c r="A61" s="79"/>
    </row>
    <row r="62" spans="1:11" ht="13.2">
      <c r="A62" s="79"/>
    </row>
    <row r="63" spans="1:11" ht="13.2">
      <c r="A63" s="79"/>
    </row>
    <row r="64" spans="1:11" ht="13.2">
      <c r="A64" s="79"/>
    </row>
    <row r="65" spans="1:1" ht="13.2">
      <c r="A65" s="79"/>
    </row>
    <row r="66" spans="1:1" ht="13.2">
      <c r="A66" s="79"/>
    </row>
    <row r="67" spans="1:1" ht="13.2">
      <c r="A67" s="79"/>
    </row>
    <row r="68" spans="1:1" ht="13.2">
      <c r="A68" s="79"/>
    </row>
    <row r="69" spans="1:1" ht="13.2">
      <c r="A69" s="79"/>
    </row>
    <row r="70" spans="1:1" ht="13.2">
      <c r="A70" s="79"/>
    </row>
    <row r="71" spans="1:1" ht="13.2">
      <c r="A71" s="79"/>
    </row>
    <row r="72" spans="1:1" ht="13.2">
      <c r="A72" s="79"/>
    </row>
    <row r="73" spans="1:1" ht="13.2">
      <c r="A73" s="79"/>
    </row>
    <row r="74" spans="1:1" ht="13.2">
      <c r="A74" s="79"/>
    </row>
    <row r="75" spans="1:1" ht="13.2">
      <c r="A75" s="79"/>
    </row>
    <row r="76" spans="1:1" ht="13.2">
      <c r="A76" s="79"/>
    </row>
    <row r="77" spans="1:1" ht="13.2">
      <c r="A77" s="79"/>
    </row>
    <row r="78" spans="1:1" ht="13.2">
      <c r="A78" s="79"/>
    </row>
    <row r="79" spans="1:1" ht="13.2">
      <c r="A79" s="79"/>
    </row>
    <row r="80" spans="1:1" ht="13.2">
      <c r="A80" s="79"/>
    </row>
    <row r="81" spans="1:1" ht="13.2">
      <c r="A81" s="79"/>
    </row>
    <row r="82" spans="1:1" ht="13.2">
      <c r="A82" s="79"/>
    </row>
    <row r="83" spans="1:1" ht="13.2">
      <c r="A83" s="79"/>
    </row>
    <row r="84" spans="1:1" ht="13.2">
      <c r="A84" s="79"/>
    </row>
    <row r="85" spans="1:1" ht="13.2">
      <c r="A85" s="79"/>
    </row>
    <row r="86" spans="1:1" ht="13.2">
      <c r="A86" s="79"/>
    </row>
    <row r="87" spans="1:1" ht="13.2">
      <c r="A87" s="79"/>
    </row>
    <row r="88" spans="1:1" ht="13.2">
      <c r="A88" s="79"/>
    </row>
    <row r="89" spans="1:1" ht="13.2">
      <c r="A89" s="79"/>
    </row>
    <row r="90" spans="1:1" ht="13.2">
      <c r="A90" s="79"/>
    </row>
    <row r="91" spans="1:1" ht="13.2">
      <c r="A91" s="79"/>
    </row>
    <row r="92" spans="1:1" ht="13.2">
      <c r="A92" s="79"/>
    </row>
    <row r="93" spans="1:1" ht="13.2">
      <c r="A93" s="79"/>
    </row>
    <row r="94" spans="1:1" ht="13.2">
      <c r="A94" s="79"/>
    </row>
    <row r="95" spans="1:1" ht="13.2">
      <c r="A95" s="79"/>
    </row>
    <row r="96" spans="1:1" ht="13.2">
      <c r="A96" s="79"/>
    </row>
    <row r="97" spans="1:1" ht="13.2">
      <c r="A97" s="79"/>
    </row>
    <row r="98" spans="1:1" ht="13.2">
      <c r="A98" s="79"/>
    </row>
    <row r="99" spans="1:1" ht="13.2">
      <c r="A99" s="79"/>
    </row>
    <row r="100" spans="1:1" ht="13.2">
      <c r="A100" s="79"/>
    </row>
    <row r="101" spans="1:1" ht="13.2">
      <c r="A101" s="79"/>
    </row>
    <row r="102" spans="1:1" ht="13.2">
      <c r="A102" s="79"/>
    </row>
    <row r="103" spans="1:1" ht="13.2">
      <c r="A103" s="79"/>
    </row>
    <row r="104" spans="1:1" ht="13.2">
      <c r="A104" s="79"/>
    </row>
    <row r="105" spans="1:1" ht="13.2">
      <c r="A105" s="79"/>
    </row>
    <row r="106" spans="1:1" ht="13.2">
      <c r="A106" s="79"/>
    </row>
    <row r="107" spans="1:1" ht="13.2">
      <c r="A107" s="79"/>
    </row>
    <row r="108" spans="1:1" ht="13.2">
      <c r="A108" s="79"/>
    </row>
    <row r="109" spans="1:1" ht="13.2">
      <c r="A109" s="79"/>
    </row>
    <row r="110" spans="1:1" ht="13.2">
      <c r="A110" s="79"/>
    </row>
    <row r="111" spans="1:1" ht="13.2">
      <c r="A111" s="79"/>
    </row>
    <row r="112" spans="1:1" ht="13.2">
      <c r="A112" s="79"/>
    </row>
    <row r="113" spans="1:1" ht="13.2">
      <c r="A113" s="79"/>
    </row>
    <row r="114" spans="1:1" ht="13.2">
      <c r="A114" s="79"/>
    </row>
    <row r="115" spans="1:1" ht="13.2">
      <c r="A115" s="79"/>
    </row>
    <row r="116" spans="1:1" ht="13.2">
      <c r="A116" s="79"/>
    </row>
    <row r="117" spans="1:1" ht="13.2">
      <c r="A117" s="79"/>
    </row>
    <row r="118" spans="1:1" ht="13.2">
      <c r="A118" s="79"/>
    </row>
    <row r="119" spans="1:1" ht="13.2">
      <c r="A119" s="79"/>
    </row>
    <row r="120" spans="1:1" ht="13.2">
      <c r="A120" s="79"/>
    </row>
    <row r="121" spans="1:1" ht="13.2">
      <c r="A121" s="79"/>
    </row>
    <row r="122" spans="1:1" ht="13.2">
      <c r="A122" s="79"/>
    </row>
    <row r="123" spans="1:1" ht="13.2">
      <c r="A123" s="79"/>
    </row>
    <row r="124" spans="1:1" ht="13.2">
      <c r="A124" s="79"/>
    </row>
    <row r="125" spans="1:1" ht="13.2">
      <c r="A125" s="79"/>
    </row>
    <row r="126" spans="1:1" ht="13.2">
      <c r="A126" s="79"/>
    </row>
    <row r="127" spans="1:1" ht="13.2">
      <c r="A127" s="79"/>
    </row>
    <row r="128" spans="1:1" ht="13.2">
      <c r="A128" s="79"/>
    </row>
    <row r="129" spans="1:1" ht="13.2">
      <c r="A129" s="79"/>
    </row>
    <row r="130" spans="1:1" ht="13.2">
      <c r="A130" s="79"/>
    </row>
    <row r="131" spans="1:1" ht="13.2">
      <c r="A131" s="79"/>
    </row>
    <row r="132" spans="1:1" ht="13.2">
      <c r="A132" s="79"/>
    </row>
    <row r="133" spans="1:1" ht="13.2">
      <c r="A133" s="79"/>
    </row>
    <row r="134" spans="1:1" ht="13.2">
      <c r="A134" s="79"/>
    </row>
    <row r="135" spans="1:1" ht="13.2">
      <c r="A135" s="79"/>
    </row>
    <row r="136" spans="1:1" ht="13.2">
      <c r="A136" s="79"/>
    </row>
    <row r="137" spans="1:1" ht="13.2">
      <c r="A137" s="79"/>
    </row>
    <row r="138" spans="1:1" ht="13.2">
      <c r="A138" s="79"/>
    </row>
    <row r="139" spans="1:1" ht="13.2">
      <c r="A139" s="79"/>
    </row>
    <row r="140" spans="1:1" ht="13.2">
      <c r="A140" s="79"/>
    </row>
    <row r="141" spans="1:1" ht="13.2">
      <c r="A141" s="79"/>
    </row>
    <row r="142" spans="1:1" ht="13.2">
      <c r="A142" s="79"/>
    </row>
    <row r="143" spans="1:1" ht="13.2">
      <c r="A143" s="79"/>
    </row>
    <row r="144" spans="1:1" ht="13.2">
      <c r="A144" s="79"/>
    </row>
    <row r="145" spans="1:1" ht="13.2">
      <c r="A145" s="79"/>
    </row>
    <row r="146" spans="1:1" ht="13.2">
      <c r="A146" s="79"/>
    </row>
    <row r="147" spans="1:1" ht="13.2">
      <c r="A147" s="79"/>
    </row>
    <row r="148" spans="1:1" ht="13.2">
      <c r="A148" s="79"/>
    </row>
    <row r="149" spans="1:1" ht="13.2">
      <c r="A149" s="79"/>
    </row>
    <row r="150" spans="1:1" ht="13.2">
      <c r="A150" s="79"/>
    </row>
    <row r="151" spans="1:1" ht="13.2">
      <c r="A151" s="79"/>
    </row>
    <row r="152" spans="1:1" ht="13.2">
      <c r="A152" s="79"/>
    </row>
    <row r="153" spans="1:1" ht="13.2">
      <c r="A153" s="79"/>
    </row>
    <row r="154" spans="1:1" ht="13.2">
      <c r="A154" s="79"/>
    </row>
    <row r="155" spans="1:1" ht="13.2">
      <c r="A155" s="79"/>
    </row>
    <row r="156" spans="1:1" ht="13.2">
      <c r="A156" s="79"/>
    </row>
    <row r="157" spans="1:1" ht="13.2">
      <c r="A157" s="79"/>
    </row>
    <row r="158" spans="1:1" ht="13.2">
      <c r="A158" s="79"/>
    </row>
    <row r="159" spans="1:1" ht="13.2">
      <c r="A159" s="79"/>
    </row>
    <row r="160" spans="1:1" ht="13.2">
      <c r="A160" s="79"/>
    </row>
    <row r="161" spans="1:1" ht="13.2">
      <c r="A161" s="79"/>
    </row>
    <row r="162" spans="1:1" ht="13.2">
      <c r="A162" s="79"/>
    </row>
    <row r="163" spans="1:1" ht="13.2">
      <c r="A163" s="79"/>
    </row>
    <row r="164" spans="1:1" ht="13.2">
      <c r="A164" s="79"/>
    </row>
    <row r="165" spans="1:1" ht="13.2">
      <c r="A165" s="79"/>
    </row>
    <row r="166" spans="1:1" ht="13.2">
      <c r="A166" s="79"/>
    </row>
    <row r="167" spans="1:1" ht="13.2">
      <c r="A167" s="79"/>
    </row>
    <row r="168" spans="1:1" ht="13.2">
      <c r="A168" s="79"/>
    </row>
    <row r="169" spans="1:1" ht="13.2">
      <c r="A169" s="79"/>
    </row>
    <row r="170" spans="1:1" ht="13.2">
      <c r="A170" s="79"/>
    </row>
    <row r="171" spans="1:1" ht="13.2">
      <c r="A171" s="79"/>
    </row>
    <row r="172" spans="1:1" ht="13.2">
      <c r="A172" s="79"/>
    </row>
    <row r="173" spans="1:1" ht="13.2">
      <c r="A173" s="79"/>
    </row>
    <row r="174" spans="1:1" ht="13.2">
      <c r="A174" s="79"/>
    </row>
    <row r="175" spans="1:1" ht="13.2">
      <c r="A175" s="79"/>
    </row>
    <row r="176" spans="1:1" ht="13.2">
      <c r="A176" s="79"/>
    </row>
    <row r="177" spans="1:1" ht="13.2">
      <c r="A177" s="79"/>
    </row>
    <row r="178" spans="1:1" ht="13.2">
      <c r="A178" s="79"/>
    </row>
    <row r="179" spans="1:1" ht="13.2">
      <c r="A179" s="79"/>
    </row>
    <row r="180" spans="1:1" ht="13.2">
      <c r="A180" s="79"/>
    </row>
    <row r="181" spans="1:1" ht="13.2">
      <c r="A181" s="79"/>
    </row>
    <row r="182" spans="1:1" ht="13.2">
      <c r="A182" s="79"/>
    </row>
    <row r="183" spans="1:1" ht="13.2">
      <c r="A183" s="79"/>
    </row>
    <row r="184" spans="1:1" ht="13.2">
      <c r="A184" s="79"/>
    </row>
    <row r="185" spans="1:1" ht="13.2">
      <c r="A185" s="79"/>
    </row>
    <row r="186" spans="1:1" ht="13.2">
      <c r="A186" s="79"/>
    </row>
    <row r="187" spans="1:1" ht="13.2">
      <c r="A187" s="79"/>
    </row>
    <row r="188" spans="1:1" ht="13.2">
      <c r="A188" s="79"/>
    </row>
    <row r="189" spans="1:1" ht="13.2">
      <c r="A189" s="79"/>
    </row>
    <row r="190" spans="1:1" ht="13.2">
      <c r="A190" s="79"/>
    </row>
    <row r="191" spans="1:1" ht="13.2">
      <c r="A191" s="79"/>
    </row>
    <row r="192" spans="1:1" ht="13.2">
      <c r="A192" s="79"/>
    </row>
    <row r="193" spans="1:1" ht="13.2">
      <c r="A193" s="79"/>
    </row>
    <row r="194" spans="1:1" ht="13.2">
      <c r="A194" s="79"/>
    </row>
    <row r="195" spans="1:1" ht="13.2">
      <c r="A195" s="79"/>
    </row>
    <row r="196" spans="1:1" ht="13.2">
      <c r="A196" s="79"/>
    </row>
    <row r="197" spans="1:1" ht="13.2">
      <c r="A197" s="79"/>
    </row>
    <row r="198" spans="1:1" ht="13.2">
      <c r="A198" s="79"/>
    </row>
    <row r="199" spans="1:1" ht="13.2">
      <c r="A199" s="79"/>
    </row>
    <row r="200" spans="1:1" ht="13.2">
      <c r="A200" s="79"/>
    </row>
    <row r="201" spans="1:1" ht="13.2">
      <c r="A201" s="79"/>
    </row>
    <row r="202" spans="1:1" ht="13.2">
      <c r="A202" s="79"/>
    </row>
    <row r="203" spans="1:1" ht="13.2">
      <c r="A203" s="79"/>
    </row>
    <row r="204" spans="1:1" ht="13.2">
      <c r="A204" s="79"/>
    </row>
    <row r="205" spans="1:1" ht="13.2">
      <c r="A205" s="79"/>
    </row>
    <row r="206" spans="1:1" ht="13.2">
      <c r="A206" s="79"/>
    </row>
    <row r="207" spans="1:1" ht="13.2">
      <c r="A207" s="79"/>
    </row>
    <row r="208" spans="1:1" ht="13.2">
      <c r="A208" s="79"/>
    </row>
    <row r="209" spans="1:1" ht="13.2">
      <c r="A209" s="79"/>
    </row>
    <row r="210" spans="1:1" ht="13.2">
      <c r="A210" s="79"/>
    </row>
    <row r="211" spans="1:1" ht="13.2">
      <c r="A211" s="79"/>
    </row>
    <row r="212" spans="1:1" ht="13.2">
      <c r="A212" s="79"/>
    </row>
    <row r="213" spans="1:1" ht="13.2">
      <c r="A213" s="79"/>
    </row>
    <row r="214" spans="1:1" ht="13.2">
      <c r="A214" s="79"/>
    </row>
    <row r="215" spans="1:1" ht="13.2">
      <c r="A215" s="79"/>
    </row>
    <row r="216" spans="1:1" ht="13.2">
      <c r="A216" s="79"/>
    </row>
    <row r="217" spans="1:1" ht="13.2">
      <c r="A217" s="79"/>
    </row>
    <row r="218" spans="1:1" ht="13.2">
      <c r="A218" s="79"/>
    </row>
    <row r="219" spans="1:1" ht="13.2">
      <c r="A219" s="79"/>
    </row>
    <row r="220" spans="1:1" ht="13.2">
      <c r="A220" s="79"/>
    </row>
    <row r="221" spans="1:1" ht="13.2">
      <c r="A221" s="79"/>
    </row>
    <row r="222" spans="1:1" ht="13.2">
      <c r="A222" s="79"/>
    </row>
    <row r="223" spans="1:1" ht="13.2">
      <c r="A223" s="79"/>
    </row>
    <row r="224" spans="1:1" ht="13.2">
      <c r="A224" s="79"/>
    </row>
    <row r="225" spans="1:1" ht="13.2">
      <c r="A225" s="79"/>
    </row>
    <row r="226" spans="1:1" ht="13.2">
      <c r="A226" s="79"/>
    </row>
    <row r="227" spans="1:1" ht="13.2">
      <c r="A227" s="79"/>
    </row>
    <row r="228" spans="1:1" ht="13.2">
      <c r="A228" s="79"/>
    </row>
    <row r="229" spans="1:1" ht="13.2">
      <c r="A229" s="79"/>
    </row>
    <row r="230" spans="1:1" ht="13.2">
      <c r="A230" s="79"/>
    </row>
    <row r="231" spans="1:1" ht="13.2">
      <c r="A231" s="79"/>
    </row>
    <row r="232" spans="1:1" ht="13.2">
      <c r="A232" s="79"/>
    </row>
    <row r="233" spans="1:1" ht="13.2">
      <c r="A233" s="79"/>
    </row>
    <row r="234" spans="1:1" ht="13.2">
      <c r="A234" s="79"/>
    </row>
    <row r="235" spans="1:1" ht="13.2">
      <c r="A235" s="79"/>
    </row>
    <row r="236" spans="1:1" ht="13.2">
      <c r="A236" s="79"/>
    </row>
    <row r="237" spans="1:1" ht="13.2">
      <c r="A237" s="79"/>
    </row>
    <row r="238" spans="1:1" ht="13.2">
      <c r="A238" s="79"/>
    </row>
    <row r="239" spans="1:1" ht="13.2">
      <c r="A239" s="79"/>
    </row>
    <row r="240" spans="1:1" ht="13.2">
      <c r="A240" s="79"/>
    </row>
    <row r="241" spans="1:1" ht="13.2">
      <c r="A241" s="79"/>
    </row>
    <row r="242" spans="1:1" ht="13.2">
      <c r="A242" s="79"/>
    </row>
    <row r="243" spans="1:1" ht="13.2">
      <c r="A243" s="79"/>
    </row>
    <row r="244" spans="1:1" ht="13.2">
      <c r="A244" s="79"/>
    </row>
    <row r="245" spans="1:1" ht="13.2">
      <c r="A245" s="79"/>
    </row>
    <row r="246" spans="1:1" ht="13.2">
      <c r="A246" s="79"/>
    </row>
    <row r="247" spans="1:1" ht="13.2">
      <c r="A247" s="79"/>
    </row>
    <row r="248" spans="1:1" ht="13.2">
      <c r="A248" s="79"/>
    </row>
    <row r="249" spans="1:1" ht="13.2">
      <c r="A249" s="79"/>
    </row>
    <row r="250" spans="1:1" ht="13.2">
      <c r="A250" s="79"/>
    </row>
    <row r="251" spans="1:1" ht="13.2">
      <c r="A251" s="79"/>
    </row>
    <row r="252" spans="1:1" ht="13.2">
      <c r="A252" s="79"/>
    </row>
    <row r="253" spans="1:1" ht="13.2">
      <c r="A253" s="79"/>
    </row>
    <row r="254" spans="1:1" ht="13.2">
      <c r="A254" s="79"/>
    </row>
    <row r="255" spans="1:1" ht="13.2">
      <c r="A255" s="79"/>
    </row>
    <row r="256" spans="1:1" ht="13.2">
      <c r="A256" s="79"/>
    </row>
    <row r="257" spans="1:1" ht="13.2">
      <c r="A257" s="79"/>
    </row>
    <row r="258" spans="1:1" ht="13.2">
      <c r="A258" s="79"/>
    </row>
    <row r="259" spans="1:1" ht="13.2">
      <c r="A259" s="79"/>
    </row>
    <row r="260" spans="1:1" ht="13.2">
      <c r="A260" s="79"/>
    </row>
    <row r="261" spans="1:1" ht="13.2">
      <c r="A261" s="79"/>
    </row>
    <row r="262" spans="1:1" ht="13.2">
      <c r="A262" s="79"/>
    </row>
    <row r="263" spans="1:1" ht="13.2">
      <c r="A263" s="79"/>
    </row>
    <row r="264" spans="1:1" ht="13.2">
      <c r="A264" s="79"/>
    </row>
    <row r="265" spans="1:1" ht="13.2">
      <c r="A265" s="79"/>
    </row>
    <row r="266" spans="1:1" ht="13.2">
      <c r="A266" s="79"/>
    </row>
    <row r="267" spans="1:1" ht="13.2">
      <c r="A267" s="79"/>
    </row>
    <row r="268" spans="1:1" ht="13.2">
      <c r="A268" s="79"/>
    </row>
    <row r="269" spans="1:1" ht="13.2">
      <c r="A269" s="79"/>
    </row>
    <row r="270" spans="1:1" ht="13.2">
      <c r="A270" s="79"/>
    </row>
    <row r="271" spans="1:1" ht="13.2">
      <c r="A271" s="79"/>
    </row>
    <row r="272" spans="1:1" ht="13.2">
      <c r="A272" s="79"/>
    </row>
    <row r="273" spans="1:1" ht="13.2">
      <c r="A273" s="79"/>
    </row>
    <row r="274" spans="1:1" ht="13.2">
      <c r="A274" s="79"/>
    </row>
    <row r="275" spans="1:1" ht="13.2">
      <c r="A275" s="79"/>
    </row>
    <row r="276" spans="1:1" ht="13.2">
      <c r="A276" s="79"/>
    </row>
    <row r="277" spans="1:1" ht="13.2">
      <c r="A277" s="79"/>
    </row>
    <row r="278" spans="1:1" ht="13.2">
      <c r="A278" s="79"/>
    </row>
    <row r="279" spans="1:1" ht="13.2">
      <c r="A279" s="79"/>
    </row>
    <row r="280" spans="1:1" ht="13.2">
      <c r="A280" s="79"/>
    </row>
    <row r="281" spans="1:1" ht="13.2">
      <c r="A281" s="79"/>
    </row>
    <row r="282" spans="1:1" ht="13.2">
      <c r="A282" s="79"/>
    </row>
    <row r="283" spans="1:1" ht="13.2">
      <c r="A283" s="79"/>
    </row>
    <row r="284" spans="1:1" ht="13.2">
      <c r="A284" s="79"/>
    </row>
    <row r="285" spans="1:1" ht="13.2">
      <c r="A285" s="79"/>
    </row>
    <row r="286" spans="1:1" ht="13.2">
      <c r="A286" s="79"/>
    </row>
    <row r="287" spans="1:1" ht="13.2">
      <c r="A287" s="79"/>
    </row>
    <row r="288" spans="1:1" ht="13.2">
      <c r="A288" s="79"/>
    </row>
    <row r="289" spans="1:1" ht="13.2">
      <c r="A289" s="79"/>
    </row>
    <row r="290" spans="1:1" ht="13.2">
      <c r="A290" s="79"/>
    </row>
    <row r="291" spans="1:1" ht="13.2">
      <c r="A291" s="79"/>
    </row>
    <row r="292" spans="1:1" ht="13.2">
      <c r="A292" s="79"/>
    </row>
    <row r="293" spans="1:1" ht="13.2">
      <c r="A293" s="79"/>
    </row>
    <row r="294" spans="1:1" ht="13.2">
      <c r="A294" s="79"/>
    </row>
    <row r="295" spans="1:1" ht="13.2">
      <c r="A295" s="79"/>
    </row>
    <row r="296" spans="1:1" ht="13.2">
      <c r="A296" s="79"/>
    </row>
    <row r="297" spans="1:1" ht="13.2">
      <c r="A297" s="79"/>
    </row>
    <row r="298" spans="1:1" ht="13.2">
      <c r="A298" s="79"/>
    </row>
    <row r="299" spans="1:1" ht="13.2">
      <c r="A299" s="79"/>
    </row>
    <row r="300" spans="1:1" ht="13.2">
      <c r="A300" s="79"/>
    </row>
    <row r="301" spans="1:1" ht="13.2">
      <c r="A301" s="79"/>
    </row>
    <row r="302" spans="1:1" ht="13.2">
      <c r="A302" s="79"/>
    </row>
    <row r="303" spans="1:1" ht="13.2">
      <c r="A303" s="79"/>
    </row>
    <row r="304" spans="1:1" ht="13.2">
      <c r="A304" s="79"/>
    </row>
    <row r="305" spans="1:1" ht="13.2">
      <c r="A305" s="79"/>
    </row>
    <row r="306" spans="1:1" ht="13.2">
      <c r="A306" s="79"/>
    </row>
    <row r="307" spans="1:1" ht="13.2">
      <c r="A307" s="79"/>
    </row>
    <row r="308" spans="1:1" ht="13.2">
      <c r="A308" s="79"/>
    </row>
    <row r="309" spans="1:1" ht="13.2">
      <c r="A309" s="79"/>
    </row>
    <row r="310" spans="1:1" ht="13.2">
      <c r="A310" s="79"/>
    </row>
    <row r="311" spans="1:1" ht="13.2">
      <c r="A311" s="79"/>
    </row>
    <row r="312" spans="1:1" ht="13.2">
      <c r="A312" s="79"/>
    </row>
    <row r="313" spans="1:1" ht="13.2">
      <c r="A313" s="79"/>
    </row>
    <row r="314" spans="1:1" ht="13.2">
      <c r="A314" s="79"/>
    </row>
    <row r="315" spans="1:1" ht="13.2">
      <c r="A315" s="79"/>
    </row>
    <row r="316" spans="1:1" ht="13.2">
      <c r="A316" s="79"/>
    </row>
    <row r="317" spans="1:1" ht="13.2">
      <c r="A317" s="79"/>
    </row>
    <row r="318" spans="1:1" ht="13.2">
      <c r="A318" s="79"/>
    </row>
    <row r="319" spans="1:1" ht="13.2">
      <c r="A319" s="79"/>
    </row>
    <row r="320" spans="1:1" ht="13.2">
      <c r="A320" s="79"/>
    </row>
    <row r="321" spans="1:1" ht="13.2">
      <c r="A321" s="79"/>
    </row>
    <row r="322" spans="1:1" ht="13.2">
      <c r="A322" s="79"/>
    </row>
    <row r="323" spans="1:1" ht="13.2">
      <c r="A323" s="79"/>
    </row>
    <row r="324" spans="1:1" ht="13.2">
      <c r="A324" s="79"/>
    </row>
    <row r="325" spans="1:1" ht="13.2">
      <c r="A325" s="79"/>
    </row>
    <row r="326" spans="1:1" ht="13.2">
      <c r="A326" s="79"/>
    </row>
    <row r="327" spans="1:1" ht="13.2">
      <c r="A327" s="79"/>
    </row>
    <row r="328" spans="1:1" ht="13.2">
      <c r="A328" s="79"/>
    </row>
    <row r="329" spans="1:1" ht="13.2">
      <c r="A329" s="79"/>
    </row>
    <row r="330" spans="1:1" ht="13.2">
      <c r="A330" s="79"/>
    </row>
    <row r="331" spans="1:1" ht="13.2">
      <c r="A331" s="79"/>
    </row>
    <row r="332" spans="1:1" ht="13.2">
      <c r="A332" s="79"/>
    </row>
    <row r="333" spans="1:1" ht="13.2">
      <c r="A333" s="79"/>
    </row>
    <row r="334" spans="1:1" ht="13.2">
      <c r="A334" s="79"/>
    </row>
    <row r="335" spans="1:1" ht="13.2">
      <c r="A335" s="79"/>
    </row>
    <row r="336" spans="1:1" ht="13.2">
      <c r="A336" s="79"/>
    </row>
    <row r="337" spans="1:1" ht="13.2">
      <c r="A337" s="79"/>
    </row>
    <row r="338" spans="1:1" ht="13.2">
      <c r="A338" s="79"/>
    </row>
    <row r="339" spans="1:1" ht="13.2">
      <c r="A339" s="79"/>
    </row>
    <row r="340" spans="1:1" ht="13.2">
      <c r="A340" s="79"/>
    </row>
    <row r="341" spans="1:1" ht="13.2">
      <c r="A341" s="79"/>
    </row>
    <row r="342" spans="1:1" ht="13.2">
      <c r="A342" s="79"/>
    </row>
    <row r="343" spans="1:1" ht="13.2">
      <c r="A343" s="79"/>
    </row>
    <row r="344" spans="1:1" ht="13.2">
      <c r="A344" s="79"/>
    </row>
    <row r="345" spans="1:1" ht="13.2">
      <c r="A345" s="79"/>
    </row>
    <row r="346" spans="1:1" ht="13.2">
      <c r="A346" s="79"/>
    </row>
    <row r="347" spans="1:1" ht="13.2">
      <c r="A347" s="79"/>
    </row>
    <row r="348" spans="1:1" ht="13.2">
      <c r="A348" s="79"/>
    </row>
    <row r="349" spans="1:1" ht="13.2">
      <c r="A349" s="79"/>
    </row>
    <row r="350" spans="1:1" ht="13.2">
      <c r="A350" s="79"/>
    </row>
    <row r="351" spans="1:1" ht="13.2">
      <c r="A351" s="79"/>
    </row>
    <row r="352" spans="1:1" ht="13.2">
      <c r="A352" s="79"/>
    </row>
    <row r="353" spans="1:1" ht="13.2">
      <c r="A353" s="79"/>
    </row>
    <row r="354" spans="1:1" ht="13.2">
      <c r="A354" s="79"/>
    </row>
    <row r="355" spans="1:1" ht="13.2">
      <c r="A355" s="79"/>
    </row>
    <row r="356" spans="1:1" ht="13.2">
      <c r="A356" s="79"/>
    </row>
    <row r="357" spans="1:1" ht="13.2">
      <c r="A357" s="79"/>
    </row>
    <row r="358" spans="1:1" ht="13.2">
      <c r="A358" s="79"/>
    </row>
    <row r="359" spans="1:1" ht="13.2">
      <c r="A359" s="79"/>
    </row>
    <row r="360" spans="1:1" ht="13.2">
      <c r="A360" s="79"/>
    </row>
    <row r="361" spans="1:1" ht="13.2">
      <c r="A361" s="79"/>
    </row>
    <row r="362" spans="1:1" ht="13.2">
      <c r="A362" s="79"/>
    </row>
    <row r="363" spans="1:1" ht="13.2">
      <c r="A363" s="79"/>
    </row>
    <row r="364" spans="1:1" ht="13.2">
      <c r="A364" s="79"/>
    </row>
    <row r="365" spans="1:1" ht="13.2">
      <c r="A365" s="79"/>
    </row>
    <row r="366" spans="1:1" ht="13.2">
      <c r="A366" s="79"/>
    </row>
    <row r="367" spans="1:1" ht="13.2">
      <c r="A367" s="79"/>
    </row>
    <row r="368" spans="1:1" ht="13.2">
      <c r="A368" s="79"/>
    </row>
    <row r="369" spans="1:1" ht="13.2">
      <c r="A369" s="79"/>
    </row>
    <row r="370" spans="1:1" ht="13.2">
      <c r="A370" s="79"/>
    </row>
    <row r="371" spans="1:1" ht="13.2">
      <c r="A371" s="79"/>
    </row>
    <row r="372" spans="1:1" ht="13.2">
      <c r="A372" s="79"/>
    </row>
    <row r="373" spans="1:1" ht="13.2">
      <c r="A373" s="79"/>
    </row>
    <row r="374" spans="1:1" ht="13.2">
      <c r="A374" s="79"/>
    </row>
    <row r="375" spans="1:1" ht="13.2">
      <c r="A375" s="79"/>
    </row>
    <row r="376" spans="1:1" ht="13.2">
      <c r="A376" s="79"/>
    </row>
    <row r="377" spans="1:1" ht="13.2">
      <c r="A377" s="79"/>
    </row>
    <row r="378" spans="1:1" ht="13.2">
      <c r="A378" s="79"/>
    </row>
    <row r="379" spans="1:1" ht="13.2">
      <c r="A379" s="79"/>
    </row>
    <row r="380" spans="1:1" ht="13.2">
      <c r="A380" s="79"/>
    </row>
    <row r="381" spans="1:1" ht="13.2">
      <c r="A381" s="79"/>
    </row>
    <row r="382" spans="1:1" ht="13.2">
      <c r="A382" s="79"/>
    </row>
    <row r="383" spans="1:1" ht="13.2">
      <c r="A383" s="79"/>
    </row>
    <row r="384" spans="1:1" ht="13.2">
      <c r="A384" s="79"/>
    </row>
    <row r="385" spans="1:1" ht="13.2">
      <c r="A385" s="79"/>
    </row>
    <row r="386" spans="1:1" ht="13.2">
      <c r="A386" s="79"/>
    </row>
    <row r="387" spans="1:1" ht="13.2">
      <c r="A387" s="79"/>
    </row>
    <row r="388" spans="1:1" ht="13.2">
      <c r="A388" s="79"/>
    </row>
    <row r="389" spans="1:1" ht="13.2">
      <c r="A389" s="79"/>
    </row>
    <row r="390" spans="1:1" ht="13.2">
      <c r="A390" s="79"/>
    </row>
    <row r="391" spans="1:1" ht="13.2">
      <c r="A391" s="79"/>
    </row>
    <row r="392" spans="1:1" ht="13.2">
      <c r="A392" s="79"/>
    </row>
    <row r="393" spans="1:1" ht="13.2">
      <c r="A393" s="79"/>
    </row>
    <row r="394" spans="1:1" ht="13.2">
      <c r="A394" s="79"/>
    </row>
    <row r="395" spans="1:1" ht="13.2">
      <c r="A395" s="79"/>
    </row>
    <row r="396" spans="1:1" ht="13.2">
      <c r="A396" s="79"/>
    </row>
    <row r="397" spans="1:1" ht="13.2">
      <c r="A397" s="79"/>
    </row>
    <row r="398" spans="1:1" ht="13.2">
      <c r="A398" s="79"/>
    </row>
    <row r="399" spans="1:1" ht="13.2">
      <c r="A399" s="79"/>
    </row>
    <row r="400" spans="1:1" ht="13.2">
      <c r="A400" s="79"/>
    </row>
    <row r="401" spans="1:1" ht="13.2">
      <c r="A401" s="79"/>
    </row>
    <row r="402" spans="1:1" ht="13.2">
      <c r="A402" s="79"/>
    </row>
    <row r="403" spans="1:1" ht="13.2">
      <c r="A403" s="79"/>
    </row>
    <row r="404" spans="1:1" ht="13.2">
      <c r="A404" s="79"/>
    </row>
    <row r="405" spans="1:1" ht="13.2">
      <c r="A405" s="79"/>
    </row>
    <row r="406" spans="1:1" ht="13.2">
      <c r="A406" s="79"/>
    </row>
    <row r="407" spans="1:1" ht="13.2">
      <c r="A407" s="79"/>
    </row>
    <row r="408" spans="1:1" ht="13.2">
      <c r="A408" s="79"/>
    </row>
    <row r="409" spans="1:1" ht="13.2">
      <c r="A409" s="79"/>
    </row>
    <row r="410" spans="1:1" ht="13.2">
      <c r="A410" s="79"/>
    </row>
    <row r="411" spans="1:1" ht="13.2">
      <c r="A411" s="79"/>
    </row>
    <row r="412" spans="1:1" ht="13.2">
      <c r="A412" s="79"/>
    </row>
    <row r="413" spans="1:1" ht="13.2">
      <c r="A413" s="79"/>
    </row>
    <row r="414" spans="1:1" ht="13.2">
      <c r="A414" s="79"/>
    </row>
    <row r="415" spans="1:1" ht="13.2">
      <c r="A415" s="79"/>
    </row>
    <row r="416" spans="1:1" ht="13.2">
      <c r="A416" s="79"/>
    </row>
    <row r="417" spans="1:1" ht="13.2">
      <c r="A417" s="79"/>
    </row>
    <row r="418" spans="1:1" ht="13.2">
      <c r="A418" s="79"/>
    </row>
    <row r="419" spans="1:1" ht="13.2">
      <c r="A419" s="79"/>
    </row>
    <row r="420" spans="1:1" ht="13.2">
      <c r="A420" s="79"/>
    </row>
    <row r="421" spans="1:1" ht="13.2">
      <c r="A421" s="79"/>
    </row>
    <row r="422" spans="1:1" ht="13.2">
      <c r="A422" s="79"/>
    </row>
    <row r="423" spans="1:1" ht="13.2">
      <c r="A423" s="79"/>
    </row>
    <row r="424" spans="1:1" ht="13.2">
      <c r="A424" s="79"/>
    </row>
    <row r="425" spans="1:1" ht="13.2">
      <c r="A425" s="79"/>
    </row>
    <row r="426" spans="1:1" ht="13.2">
      <c r="A426" s="79"/>
    </row>
    <row r="427" spans="1:1" ht="13.2">
      <c r="A427" s="79"/>
    </row>
    <row r="428" spans="1:1" ht="13.2">
      <c r="A428" s="79"/>
    </row>
    <row r="429" spans="1:1" ht="13.2">
      <c r="A429" s="79"/>
    </row>
    <row r="430" spans="1:1" ht="13.2">
      <c r="A430" s="79"/>
    </row>
    <row r="431" spans="1:1" ht="13.2">
      <c r="A431" s="79"/>
    </row>
    <row r="432" spans="1:1" ht="13.2">
      <c r="A432" s="79"/>
    </row>
    <row r="433" spans="1:1" ht="13.2">
      <c r="A433" s="79"/>
    </row>
    <row r="434" spans="1:1" ht="13.2">
      <c r="A434" s="79"/>
    </row>
    <row r="435" spans="1:1" ht="13.2">
      <c r="A435" s="79"/>
    </row>
    <row r="436" spans="1:1" ht="13.2">
      <c r="A436" s="79"/>
    </row>
    <row r="437" spans="1:1" ht="13.2">
      <c r="A437" s="79"/>
    </row>
    <row r="438" spans="1:1" ht="13.2">
      <c r="A438" s="79"/>
    </row>
    <row r="439" spans="1:1" ht="13.2">
      <c r="A439" s="79"/>
    </row>
    <row r="440" spans="1:1" ht="13.2">
      <c r="A440" s="79"/>
    </row>
    <row r="441" spans="1:1" ht="13.2">
      <c r="A441" s="79"/>
    </row>
    <row r="442" spans="1:1" ht="13.2">
      <c r="A442" s="79"/>
    </row>
    <row r="443" spans="1:1" ht="13.2">
      <c r="A443" s="79"/>
    </row>
    <row r="444" spans="1:1" ht="13.2">
      <c r="A444" s="79"/>
    </row>
    <row r="445" spans="1:1" ht="13.2">
      <c r="A445" s="79"/>
    </row>
    <row r="446" spans="1:1" ht="13.2">
      <c r="A446" s="79"/>
    </row>
    <row r="447" spans="1:1" ht="13.2">
      <c r="A447" s="79"/>
    </row>
    <row r="448" spans="1:1" ht="13.2">
      <c r="A448" s="79"/>
    </row>
    <row r="449" spans="1:1" ht="13.2">
      <c r="A449" s="79"/>
    </row>
    <row r="450" spans="1:1" ht="13.2">
      <c r="A450" s="79"/>
    </row>
    <row r="451" spans="1:1" ht="13.2">
      <c r="A451" s="79"/>
    </row>
    <row r="452" spans="1:1" ht="13.2">
      <c r="A452" s="79"/>
    </row>
    <row r="453" spans="1:1" ht="13.2">
      <c r="A453" s="79"/>
    </row>
    <row r="454" spans="1:1" ht="13.2">
      <c r="A454" s="79"/>
    </row>
    <row r="455" spans="1:1" ht="13.2">
      <c r="A455" s="79"/>
    </row>
    <row r="456" spans="1:1" ht="13.2">
      <c r="A456" s="79"/>
    </row>
    <row r="457" spans="1:1" ht="13.2">
      <c r="A457" s="79"/>
    </row>
    <row r="458" spans="1:1" ht="13.2">
      <c r="A458" s="79"/>
    </row>
    <row r="459" spans="1:1" ht="13.2">
      <c r="A459" s="79"/>
    </row>
    <row r="460" spans="1:1" ht="13.2">
      <c r="A460" s="79"/>
    </row>
    <row r="461" spans="1:1" ht="13.2">
      <c r="A461" s="79"/>
    </row>
    <row r="462" spans="1:1" ht="13.2">
      <c r="A462" s="79"/>
    </row>
    <row r="463" spans="1:1" ht="13.2">
      <c r="A463" s="79"/>
    </row>
    <row r="464" spans="1:1" ht="13.2">
      <c r="A464" s="79"/>
    </row>
    <row r="465" spans="1:1" ht="13.2">
      <c r="A465" s="79"/>
    </row>
    <row r="466" spans="1:1" ht="13.2">
      <c r="A466" s="79"/>
    </row>
    <row r="467" spans="1:1" ht="13.2">
      <c r="A467" s="79"/>
    </row>
    <row r="468" spans="1:1" ht="13.2">
      <c r="A468" s="79"/>
    </row>
    <row r="469" spans="1:1" ht="13.2">
      <c r="A469" s="79"/>
    </row>
    <row r="470" spans="1:1" ht="13.2">
      <c r="A470" s="79"/>
    </row>
    <row r="471" spans="1:1" ht="13.2">
      <c r="A471" s="79"/>
    </row>
    <row r="472" spans="1:1" ht="13.2">
      <c r="A472" s="79"/>
    </row>
    <row r="473" spans="1:1" ht="13.2">
      <c r="A473" s="79"/>
    </row>
    <row r="474" spans="1:1" ht="13.2">
      <c r="A474" s="79"/>
    </row>
    <row r="475" spans="1:1" ht="13.2">
      <c r="A475" s="79"/>
    </row>
    <row r="476" spans="1:1" ht="13.2">
      <c r="A476" s="79"/>
    </row>
    <row r="477" spans="1:1" ht="13.2">
      <c r="A477" s="79"/>
    </row>
    <row r="478" spans="1:1" ht="13.2">
      <c r="A478" s="79"/>
    </row>
    <row r="479" spans="1:1" ht="13.2">
      <c r="A479" s="79"/>
    </row>
    <row r="480" spans="1:1" ht="13.2">
      <c r="A480" s="79"/>
    </row>
    <row r="481" spans="1:1" ht="13.2">
      <c r="A481" s="79"/>
    </row>
    <row r="482" spans="1:1" ht="13.2">
      <c r="A482" s="79"/>
    </row>
    <row r="483" spans="1:1" ht="13.2">
      <c r="A483" s="79"/>
    </row>
    <row r="484" spans="1:1" ht="13.2">
      <c r="A484" s="79"/>
    </row>
    <row r="485" spans="1:1" ht="13.2">
      <c r="A485" s="79"/>
    </row>
    <row r="486" spans="1:1" ht="13.2">
      <c r="A486" s="79"/>
    </row>
    <row r="487" spans="1:1" ht="13.2">
      <c r="A487" s="79"/>
    </row>
    <row r="488" spans="1:1" ht="13.2">
      <c r="A488" s="79"/>
    </row>
    <row r="489" spans="1:1" ht="13.2">
      <c r="A489" s="79"/>
    </row>
    <row r="490" spans="1:1" ht="13.2">
      <c r="A490" s="79"/>
    </row>
    <row r="491" spans="1:1" ht="13.2">
      <c r="A491" s="79"/>
    </row>
    <row r="492" spans="1:1" ht="13.2">
      <c r="A492" s="79"/>
    </row>
    <row r="493" spans="1:1" ht="13.2">
      <c r="A493" s="79"/>
    </row>
    <row r="494" spans="1:1" ht="13.2">
      <c r="A494" s="79"/>
    </row>
    <row r="495" spans="1:1" ht="13.2">
      <c r="A495" s="79"/>
    </row>
    <row r="496" spans="1:1" ht="13.2">
      <c r="A496" s="79"/>
    </row>
    <row r="497" spans="1:1" ht="13.2">
      <c r="A497" s="79"/>
    </row>
    <row r="498" spans="1:1" ht="13.2">
      <c r="A498" s="79"/>
    </row>
    <row r="499" spans="1:1" ht="13.2">
      <c r="A499" s="79"/>
    </row>
    <row r="500" spans="1:1" ht="13.2">
      <c r="A500" s="79"/>
    </row>
    <row r="501" spans="1:1" ht="13.2">
      <c r="A501" s="79"/>
    </row>
    <row r="502" spans="1:1" ht="13.2">
      <c r="A502" s="79"/>
    </row>
    <row r="503" spans="1:1" ht="13.2">
      <c r="A503" s="79"/>
    </row>
    <row r="504" spans="1:1" ht="13.2">
      <c r="A504" s="79"/>
    </row>
    <row r="505" spans="1:1" ht="13.2">
      <c r="A505" s="79"/>
    </row>
    <row r="506" spans="1:1" ht="13.2">
      <c r="A506" s="79"/>
    </row>
    <row r="507" spans="1:1" ht="13.2">
      <c r="A507" s="79"/>
    </row>
    <row r="508" spans="1:1" ht="13.2">
      <c r="A508" s="79"/>
    </row>
    <row r="509" spans="1:1" ht="13.2">
      <c r="A509" s="79"/>
    </row>
    <row r="510" spans="1:1" ht="13.2">
      <c r="A510" s="79"/>
    </row>
    <row r="511" spans="1:1" ht="13.2">
      <c r="A511" s="79"/>
    </row>
    <row r="512" spans="1:1" ht="13.2">
      <c r="A512" s="79"/>
    </row>
    <row r="513" spans="1:1" ht="13.2">
      <c r="A513" s="79"/>
    </row>
    <row r="514" spans="1:1" ht="13.2">
      <c r="A514" s="79"/>
    </row>
    <row r="515" spans="1:1" ht="13.2">
      <c r="A515" s="79"/>
    </row>
    <row r="516" spans="1:1" ht="13.2">
      <c r="A516" s="79"/>
    </row>
    <row r="517" spans="1:1" ht="13.2">
      <c r="A517" s="79"/>
    </row>
    <row r="518" spans="1:1" ht="13.2">
      <c r="A518" s="79"/>
    </row>
    <row r="519" spans="1:1" ht="13.2">
      <c r="A519" s="79"/>
    </row>
    <row r="520" spans="1:1" ht="13.2">
      <c r="A520" s="79"/>
    </row>
    <row r="521" spans="1:1" ht="13.2">
      <c r="A521" s="79"/>
    </row>
    <row r="522" spans="1:1" ht="13.2">
      <c r="A522" s="79"/>
    </row>
    <row r="523" spans="1:1" ht="13.2">
      <c r="A523" s="79"/>
    </row>
    <row r="524" spans="1:1" ht="13.2">
      <c r="A524" s="79"/>
    </row>
    <row r="525" spans="1:1" ht="13.2">
      <c r="A525" s="79"/>
    </row>
    <row r="526" spans="1:1" ht="13.2">
      <c r="A526" s="79"/>
    </row>
    <row r="527" spans="1:1" ht="13.2">
      <c r="A527" s="79"/>
    </row>
    <row r="528" spans="1:1" ht="13.2">
      <c r="A528" s="79"/>
    </row>
    <row r="529" spans="1:1" ht="13.2">
      <c r="A529" s="79"/>
    </row>
    <row r="530" spans="1:1" ht="13.2">
      <c r="A530" s="79"/>
    </row>
    <row r="531" spans="1:1" ht="13.2">
      <c r="A531" s="79"/>
    </row>
    <row r="532" spans="1:1" ht="13.2">
      <c r="A532" s="79"/>
    </row>
    <row r="533" spans="1:1" ht="13.2">
      <c r="A533" s="79"/>
    </row>
    <row r="534" spans="1:1" ht="13.2">
      <c r="A534" s="79"/>
    </row>
    <row r="535" spans="1:1" ht="13.2">
      <c r="A535" s="79"/>
    </row>
    <row r="536" spans="1:1" ht="13.2">
      <c r="A536" s="79"/>
    </row>
    <row r="537" spans="1:1" ht="13.2">
      <c r="A537" s="79"/>
    </row>
    <row r="538" spans="1:1" ht="13.2">
      <c r="A538" s="79"/>
    </row>
    <row r="539" spans="1:1" ht="13.2">
      <c r="A539" s="79"/>
    </row>
    <row r="540" spans="1:1" ht="13.2">
      <c r="A540" s="79"/>
    </row>
    <row r="541" spans="1:1" ht="13.2">
      <c r="A541" s="79"/>
    </row>
    <row r="542" spans="1:1" ht="13.2">
      <c r="A542" s="79"/>
    </row>
    <row r="543" spans="1:1" ht="13.2">
      <c r="A543" s="79"/>
    </row>
    <row r="544" spans="1:1" ht="13.2">
      <c r="A544" s="79"/>
    </row>
    <row r="545" spans="1:1" ht="13.2">
      <c r="A545" s="79"/>
    </row>
    <row r="546" spans="1:1" ht="13.2">
      <c r="A546" s="79"/>
    </row>
    <row r="547" spans="1:1" ht="13.2">
      <c r="A547" s="79"/>
    </row>
    <row r="548" spans="1:1" ht="13.2">
      <c r="A548" s="79"/>
    </row>
    <row r="549" spans="1:1" ht="13.2">
      <c r="A549" s="79"/>
    </row>
    <row r="550" spans="1:1" ht="13.2">
      <c r="A550" s="79"/>
    </row>
    <row r="551" spans="1:1" ht="13.2">
      <c r="A551" s="79"/>
    </row>
    <row r="552" spans="1:1" ht="13.2">
      <c r="A552" s="79"/>
    </row>
    <row r="553" spans="1:1" ht="13.2">
      <c r="A553" s="79"/>
    </row>
    <row r="554" spans="1:1" ht="13.2">
      <c r="A554" s="79"/>
    </row>
    <row r="555" spans="1:1" ht="13.2">
      <c r="A555" s="79"/>
    </row>
    <row r="556" spans="1:1" ht="13.2">
      <c r="A556" s="79"/>
    </row>
    <row r="557" spans="1:1" ht="13.2">
      <c r="A557" s="79"/>
    </row>
    <row r="558" spans="1:1" ht="13.2">
      <c r="A558" s="79"/>
    </row>
    <row r="559" spans="1:1" ht="13.2">
      <c r="A559" s="79"/>
    </row>
    <row r="560" spans="1:1" ht="13.2">
      <c r="A560" s="79"/>
    </row>
    <row r="561" spans="1:1" ht="13.2">
      <c r="A561" s="79"/>
    </row>
    <row r="562" spans="1:1" ht="13.2">
      <c r="A562" s="79"/>
    </row>
    <row r="563" spans="1:1" ht="13.2">
      <c r="A563" s="79"/>
    </row>
    <row r="564" spans="1:1" ht="13.2">
      <c r="A564" s="79"/>
    </row>
    <row r="565" spans="1:1" ht="13.2">
      <c r="A565" s="79"/>
    </row>
    <row r="566" spans="1:1" ht="13.2">
      <c r="A566" s="79"/>
    </row>
    <row r="567" spans="1:1" ht="13.2">
      <c r="A567" s="79"/>
    </row>
    <row r="568" spans="1:1" ht="13.2">
      <c r="A568" s="79"/>
    </row>
    <row r="569" spans="1:1" ht="13.2">
      <c r="A569" s="79"/>
    </row>
    <row r="570" spans="1:1" ht="13.2">
      <c r="A570" s="79"/>
    </row>
    <row r="571" spans="1:1" ht="13.2">
      <c r="A571" s="79"/>
    </row>
    <row r="572" spans="1:1" ht="13.2">
      <c r="A572" s="79"/>
    </row>
    <row r="573" spans="1:1" ht="13.2">
      <c r="A573" s="79"/>
    </row>
    <row r="574" spans="1:1" ht="13.2">
      <c r="A574" s="79"/>
    </row>
    <row r="575" spans="1:1" ht="13.2">
      <c r="A575" s="79"/>
    </row>
    <row r="576" spans="1:1" ht="13.2">
      <c r="A576" s="79"/>
    </row>
    <row r="577" spans="1:1" ht="13.2">
      <c r="A577" s="79"/>
    </row>
    <row r="578" spans="1:1" ht="13.2">
      <c r="A578" s="79"/>
    </row>
    <row r="579" spans="1:1" ht="13.2">
      <c r="A579" s="79"/>
    </row>
    <row r="580" spans="1:1" ht="13.2">
      <c r="A580" s="79"/>
    </row>
    <row r="581" spans="1:1" ht="13.2">
      <c r="A581" s="79"/>
    </row>
    <row r="582" spans="1:1" ht="13.2">
      <c r="A582" s="79"/>
    </row>
    <row r="583" spans="1:1" ht="13.2">
      <c r="A583" s="79"/>
    </row>
    <row r="584" spans="1:1" ht="13.2">
      <c r="A584" s="79"/>
    </row>
    <row r="585" spans="1:1" ht="13.2">
      <c r="A585" s="79"/>
    </row>
    <row r="586" spans="1:1" ht="13.2">
      <c r="A586" s="79"/>
    </row>
    <row r="587" spans="1:1" ht="13.2">
      <c r="A587" s="79"/>
    </row>
    <row r="588" spans="1:1" ht="13.2">
      <c r="A588" s="79"/>
    </row>
    <row r="589" spans="1:1" ht="13.2">
      <c r="A589" s="79"/>
    </row>
    <row r="590" spans="1:1" ht="13.2">
      <c r="A590" s="79"/>
    </row>
    <row r="591" spans="1:1" ht="13.2">
      <c r="A591" s="79"/>
    </row>
    <row r="592" spans="1:1" ht="13.2">
      <c r="A592" s="79"/>
    </row>
    <row r="593" spans="1:1" ht="13.2">
      <c r="A593" s="79"/>
    </row>
    <row r="594" spans="1:1" ht="13.2">
      <c r="A594" s="79"/>
    </row>
    <row r="595" spans="1:1" ht="13.2">
      <c r="A595" s="79"/>
    </row>
    <row r="596" spans="1:1" ht="13.2">
      <c r="A596" s="79"/>
    </row>
    <row r="597" spans="1:1" ht="13.2">
      <c r="A597" s="79"/>
    </row>
    <row r="598" spans="1:1" ht="13.2">
      <c r="A598" s="79"/>
    </row>
    <row r="599" spans="1:1" ht="13.2">
      <c r="A599" s="79"/>
    </row>
    <row r="600" spans="1:1" ht="13.2">
      <c r="A600" s="79"/>
    </row>
    <row r="601" spans="1:1" ht="13.2">
      <c r="A601" s="79"/>
    </row>
    <row r="602" spans="1:1" ht="13.2">
      <c r="A602" s="79"/>
    </row>
    <row r="603" spans="1:1" ht="13.2">
      <c r="A603" s="79"/>
    </row>
    <row r="604" spans="1:1" ht="13.2">
      <c r="A604" s="79"/>
    </row>
    <row r="605" spans="1:1" ht="13.2">
      <c r="A605" s="79"/>
    </row>
    <row r="606" spans="1:1" ht="13.2">
      <c r="A606" s="79"/>
    </row>
    <row r="607" spans="1:1" ht="13.2">
      <c r="A607" s="79"/>
    </row>
    <row r="608" spans="1:1" ht="13.2">
      <c r="A608" s="79"/>
    </row>
    <row r="609" spans="1:1" ht="13.2">
      <c r="A609" s="79"/>
    </row>
    <row r="610" spans="1:1" ht="13.2">
      <c r="A610" s="79"/>
    </row>
    <row r="611" spans="1:1" ht="13.2">
      <c r="A611" s="79"/>
    </row>
    <row r="612" spans="1:1" ht="13.2">
      <c r="A612" s="79"/>
    </row>
    <row r="613" spans="1:1" ht="13.2">
      <c r="A613" s="79"/>
    </row>
    <row r="614" spans="1:1" ht="13.2">
      <c r="A614" s="79"/>
    </row>
    <row r="615" spans="1:1" ht="13.2">
      <c r="A615" s="79"/>
    </row>
    <row r="616" spans="1:1" ht="13.2">
      <c r="A616" s="79"/>
    </row>
    <row r="617" spans="1:1" ht="13.2">
      <c r="A617" s="79"/>
    </row>
    <row r="618" spans="1:1" ht="13.2">
      <c r="A618" s="79"/>
    </row>
    <row r="619" spans="1:1" ht="13.2">
      <c r="A619" s="79"/>
    </row>
    <row r="620" spans="1:1" ht="13.2">
      <c r="A620" s="79"/>
    </row>
    <row r="621" spans="1:1" ht="13.2">
      <c r="A621" s="79"/>
    </row>
    <row r="622" spans="1:1" ht="13.2">
      <c r="A622" s="79"/>
    </row>
    <row r="623" spans="1:1" ht="13.2">
      <c r="A623" s="79"/>
    </row>
    <row r="624" spans="1:1" ht="13.2">
      <c r="A624" s="79"/>
    </row>
    <row r="625" spans="1:1" ht="13.2">
      <c r="A625" s="79"/>
    </row>
    <row r="626" spans="1:1" ht="13.2">
      <c r="A626" s="79"/>
    </row>
    <row r="627" spans="1:1" ht="13.2">
      <c r="A627" s="79"/>
    </row>
    <row r="628" spans="1:1" ht="13.2">
      <c r="A628" s="79"/>
    </row>
    <row r="629" spans="1:1" ht="13.2">
      <c r="A629" s="79"/>
    </row>
    <row r="630" spans="1:1" ht="13.2">
      <c r="A630" s="79"/>
    </row>
    <row r="631" spans="1:1" ht="13.2">
      <c r="A631" s="79"/>
    </row>
    <row r="632" spans="1:1" ht="13.2">
      <c r="A632" s="79"/>
    </row>
    <row r="633" spans="1:1" ht="13.2">
      <c r="A633" s="79"/>
    </row>
    <row r="634" spans="1:1" ht="13.2">
      <c r="A634" s="79"/>
    </row>
    <row r="635" spans="1:1" ht="13.2">
      <c r="A635" s="79"/>
    </row>
    <row r="636" spans="1:1" ht="13.2">
      <c r="A636" s="79"/>
    </row>
    <row r="637" spans="1:1" ht="13.2">
      <c r="A637" s="79"/>
    </row>
    <row r="638" spans="1:1" ht="13.2">
      <c r="A638" s="79"/>
    </row>
    <row r="639" spans="1:1" ht="13.2">
      <c r="A639" s="79"/>
    </row>
    <row r="640" spans="1:1" ht="13.2">
      <c r="A640" s="79"/>
    </row>
    <row r="641" spans="1:1" ht="13.2">
      <c r="A641" s="79"/>
    </row>
    <row r="642" spans="1:1" ht="13.2">
      <c r="A642" s="79"/>
    </row>
    <row r="643" spans="1:1" ht="13.2">
      <c r="A643" s="79"/>
    </row>
    <row r="644" spans="1:1" ht="13.2">
      <c r="A644" s="79"/>
    </row>
    <row r="645" spans="1:1" ht="13.2">
      <c r="A645" s="79"/>
    </row>
    <row r="646" spans="1:1" ht="13.2">
      <c r="A646" s="79"/>
    </row>
    <row r="647" spans="1:1" ht="13.2">
      <c r="A647" s="79"/>
    </row>
    <row r="648" spans="1:1" ht="13.2">
      <c r="A648" s="79"/>
    </row>
    <row r="649" spans="1:1" ht="13.2">
      <c r="A649" s="79"/>
    </row>
    <row r="650" spans="1:1" ht="13.2">
      <c r="A650" s="79"/>
    </row>
    <row r="651" spans="1:1" ht="13.2">
      <c r="A651" s="79"/>
    </row>
    <row r="652" spans="1:1" ht="13.2">
      <c r="A652" s="79"/>
    </row>
    <row r="653" spans="1:1" ht="13.2">
      <c r="A653" s="79"/>
    </row>
    <row r="654" spans="1:1" ht="13.2">
      <c r="A654" s="79"/>
    </row>
    <row r="655" spans="1:1" ht="13.2">
      <c r="A655" s="79"/>
    </row>
    <row r="656" spans="1:1" ht="13.2">
      <c r="A656" s="79"/>
    </row>
    <row r="657" spans="1:1" ht="13.2">
      <c r="A657" s="79"/>
    </row>
    <row r="658" spans="1:1" ht="13.2">
      <c r="A658" s="79"/>
    </row>
    <row r="659" spans="1:1" ht="13.2">
      <c r="A659" s="79"/>
    </row>
    <row r="660" spans="1:1" ht="13.2">
      <c r="A660" s="79"/>
    </row>
    <row r="661" spans="1:1" ht="13.2">
      <c r="A661" s="79"/>
    </row>
    <row r="662" spans="1:1" ht="13.2">
      <c r="A662" s="79"/>
    </row>
    <row r="663" spans="1:1" ht="13.2">
      <c r="A663" s="79"/>
    </row>
    <row r="664" spans="1:1" ht="13.2">
      <c r="A664" s="79"/>
    </row>
    <row r="665" spans="1:1" ht="13.2">
      <c r="A665" s="79"/>
    </row>
    <row r="666" spans="1:1" ht="13.2">
      <c r="A666" s="79"/>
    </row>
    <row r="667" spans="1:1" ht="13.2">
      <c r="A667" s="79"/>
    </row>
    <row r="668" spans="1:1" ht="13.2">
      <c r="A668" s="79"/>
    </row>
    <row r="669" spans="1:1" ht="13.2">
      <c r="A669" s="79"/>
    </row>
    <row r="670" spans="1:1" ht="13.2">
      <c r="A670" s="79"/>
    </row>
    <row r="671" spans="1:1" ht="13.2">
      <c r="A671" s="79"/>
    </row>
    <row r="672" spans="1:1" ht="13.2">
      <c r="A672" s="79"/>
    </row>
    <row r="673" spans="1:1" ht="13.2">
      <c r="A673" s="79"/>
    </row>
    <row r="674" spans="1:1" ht="13.2">
      <c r="A674" s="79"/>
    </row>
    <row r="675" spans="1:1" ht="13.2">
      <c r="A675" s="79"/>
    </row>
    <row r="676" spans="1:1" ht="13.2">
      <c r="A676" s="79"/>
    </row>
    <row r="677" spans="1:1" ht="13.2">
      <c r="A677" s="79"/>
    </row>
    <row r="678" spans="1:1" ht="13.2">
      <c r="A678" s="79"/>
    </row>
    <row r="679" spans="1:1" ht="13.2">
      <c r="A679" s="79"/>
    </row>
    <row r="680" spans="1:1" ht="13.2">
      <c r="A680" s="79"/>
    </row>
    <row r="681" spans="1:1" ht="13.2">
      <c r="A681" s="79"/>
    </row>
    <row r="682" spans="1:1" ht="13.2">
      <c r="A682" s="79"/>
    </row>
    <row r="683" spans="1:1" ht="13.2">
      <c r="A683" s="79"/>
    </row>
    <row r="684" spans="1:1" ht="13.2">
      <c r="A684" s="79"/>
    </row>
    <row r="685" spans="1:1" ht="13.2">
      <c r="A685" s="79"/>
    </row>
    <row r="686" spans="1:1" ht="13.2">
      <c r="A686" s="79"/>
    </row>
    <row r="687" spans="1:1" ht="13.2">
      <c r="A687" s="79"/>
    </row>
    <row r="688" spans="1:1" ht="13.2">
      <c r="A688" s="79"/>
    </row>
    <row r="689" spans="1:1" ht="13.2">
      <c r="A689" s="79"/>
    </row>
    <row r="690" spans="1:1" ht="13.2">
      <c r="A690" s="79"/>
    </row>
    <row r="691" spans="1:1" ht="13.2">
      <c r="A691" s="79"/>
    </row>
    <row r="692" spans="1:1" ht="13.2">
      <c r="A692" s="79"/>
    </row>
    <row r="693" spans="1:1" ht="13.2">
      <c r="A693" s="79"/>
    </row>
    <row r="694" spans="1:1" ht="13.2">
      <c r="A694" s="79"/>
    </row>
    <row r="695" spans="1:1" ht="13.2">
      <c r="A695" s="79"/>
    </row>
    <row r="696" spans="1:1" ht="13.2">
      <c r="A696" s="79"/>
    </row>
    <row r="697" spans="1:1" ht="13.2">
      <c r="A697" s="79"/>
    </row>
    <row r="698" spans="1:1" ht="13.2">
      <c r="A698" s="79"/>
    </row>
    <row r="699" spans="1:1" ht="13.2">
      <c r="A699" s="79"/>
    </row>
    <row r="700" spans="1:1" ht="13.2">
      <c r="A700" s="79"/>
    </row>
    <row r="701" spans="1:1" ht="13.2">
      <c r="A701" s="79"/>
    </row>
    <row r="702" spans="1:1" ht="13.2">
      <c r="A702" s="79"/>
    </row>
    <row r="703" spans="1:1" ht="13.2">
      <c r="A703" s="79"/>
    </row>
    <row r="704" spans="1:1" ht="13.2">
      <c r="A704" s="79"/>
    </row>
    <row r="705" spans="1:1" ht="13.2">
      <c r="A705" s="79"/>
    </row>
    <row r="706" spans="1:1" ht="13.2">
      <c r="A706" s="79"/>
    </row>
    <row r="707" spans="1:1" ht="13.2">
      <c r="A707" s="79"/>
    </row>
    <row r="708" spans="1:1" ht="13.2">
      <c r="A708" s="79"/>
    </row>
    <row r="709" spans="1:1" ht="13.2">
      <c r="A709" s="79"/>
    </row>
    <row r="710" spans="1:1" ht="13.2">
      <c r="A710" s="79"/>
    </row>
    <row r="711" spans="1:1" ht="13.2">
      <c r="A711" s="79"/>
    </row>
    <row r="712" spans="1:1" ht="13.2">
      <c r="A712" s="79"/>
    </row>
    <row r="713" spans="1:1" ht="13.2">
      <c r="A713" s="79"/>
    </row>
    <row r="714" spans="1:1" ht="13.2">
      <c r="A714" s="79"/>
    </row>
    <row r="715" spans="1:1" ht="13.2">
      <c r="A715" s="79"/>
    </row>
    <row r="716" spans="1:1" ht="13.2">
      <c r="A716" s="79"/>
    </row>
    <row r="717" spans="1:1" ht="13.2">
      <c r="A717" s="79"/>
    </row>
    <row r="718" spans="1:1" ht="13.2">
      <c r="A718" s="79"/>
    </row>
    <row r="719" spans="1:1" ht="13.2">
      <c r="A719" s="79"/>
    </row>
    <row r="720" spans="1:1" ht="13.2">
      <c r="A720" s="79"/>
    </row>
    <row r="721" spans="1:1" ht="13.2">
      <c r="A721" s="79"/>
    </row>
    <row r="722" spans="1:1" ht="13.2">
      <c r="A722" s="79"/>
    </row>
    <row r="723" spans="1:1" ht="13.2">
      <c r="A723" s="79"/>
    </row>
    <row r="724" spans="1:1" ht="13.2">
      <c r="A724" s="79"/>
    </row>
    <row r="725" spans="1:1" ht="13.2">
      <c r="A725" s="79"/>
    </row>
    <row r="726" spans="1:1" ht="13.2">
      <c r="A726" s="79"/>
    </row>
    <row r="727" spans="1:1" ht="13.2">
      <c r="A727" s="79"/>
    </row>
    <row r="728" spans="1:1" ht="13.2">
      <c r="A728" s="79"/>
    </row>
    <row r="729" spans="1:1" ht="13.2">
      <c r="A729" s="79"/>
    </row>
    <row r="730" spans="1:1" ht="13.2">
      <c r="A730" s="79"/>
    </row>
    <row r="731" spans="1:1" ht="13.2">
      <c r="A731" s="79"/>
    </row>
    <row r="732" spans="1:1" ht="13.2">
      <c r="A732" s="79"/>
    </row>
    <row r="733" spans="1:1" ht="13.2">
      <c r="A733" s="79"/>
    </row>
    <row r="734" spans="1:1" ht="13.2">
      <c r="A734" s="79"/>
    </row>
    <row r="735" spans="1:1" ht="13.2">
      <c r="A735" s="79"/>
    </row>
    <row r="736" spans="1:1" ht="13.2">
      <c r="A736" s="79"/>
    </row>
    <row r="737" spans="1:1" ht="13.2">
      <c r="A737" s="79"/>
    </row>
    <row r="738" spans="1:1" ht="13.2">
      <c r="A738" s="79"/>
    </row>
    <row r="739" spans="1:1" ht="13.2">
      <c r="A739" s="79"/>
    </row>
    <row r="740" spans="1:1" ht="13.2">
      <c r="A740" s="79"/>
    </row>
    <row r="741" spans="1:1" ht="13.2">
      <c r="A741" s="79"/>
    </row>
    <row r="742" spans="1:1" ht="13.2">
      <c r="A742" s="79"/>
    </row>
    <row r="743" spans="1:1" ht="13.2">
      <c r="A743" s="79"/>
    </row>
    <row r="744" spans="1:1" ht="13.2">
      <c r="A744" s="79"/>
    </row>
    <row r="745" spans="1:1" ht="13.2">
      <c r="A745" s="79"/>
    </row>
    <row r="746" spans="1:1" ht="13.2">
      <c r="A746" s="79"/>
    </row>
    <row r="747" spans="1:1" ht="13.2">
      <c r="A747" s="79"/>
    </row>
    <row r="748" spans="1:1" ht="13.2">
      <c r="A748" s="79"/>
    </row>
    <row r="749" spans="1:1" ht="13.2">
      <c r="A749" s="79"/>
    </row>
    <row r="750" spans="1:1" ht="13.2">
      <c r="A750" s="79"/>
    </row>
    <row r="751" spans="1:1" ht="13.2">
      <c r="A751" s="79"/>
    </row>
    <row r="752" spans="1:1" ht="13.2">
      <c r="A752" s="79"/>
    </row>
    <row r="753" spans="1:1" ht="13.2">
      <c r="A753" s="79"/>
    </row>
    <row r="754" spans="1:1" ht="13.2">
      <c r="A754" s="79"/>
    </row>
    <row r="755" spans="1:1" ht="13.2">
      <c r="A755" s="79"/>
    </row>
    <row r="756" spans="1:1" ht="13.2">
      <c r="A756" s="79"/>
    </row>
    <row r="757" spans="1:1" ht="13.2">
      <c r="A757" s="79"/>
    </row>
    <row r="758" spans="1:1" ht="13.2">
      <c r="A758" s="79"/>
    </row>
    <row r="759" spans="1:1" ht="13.2">
      <c r="A759" s="79"/>
    </row>
    <row r="760" spans="1:1" ht="13.2">
      <c r="A760" s="79"/>
    </row>
    <row r="761" spans="1:1" ht="13.2">
      <c r="A761" s="79"/>
    </row>
    <row r="762" spans="1:1" ht="13.2">
      <c r="A762" s="79"/>
    </row>
    <row r="763" spans="1:1" ht="13.2">
      <c r="A763" s="79"/>
    </row>
    <row r="764" spans="1:1" ht="13.2">
      <c r="A764" s="79"/>
    </row>
    <row r="765" spans="1:1" ht="13.2">
      <c r="A765" s="79"/>
    </row>
    <row r="766" spans="1:1" ht="13.2">
      <c r="A766" s="79"/>
    </row>
    <row r="767" spans="1:1" ht="13.2">
      <c r="A767" s="79"/>
    </row>
    <row r="768" spans="1:1" ht="13.2">
      <c r="A768" s="79"/>
    </row>
    <row r="769" spans="1:1" ht="13.2">
      <c r="A769" s="79"/>
    </row>
    <row r="770" spans="1:1" ht="13.2">
      <c r="A770" s="79"/>
    </row>
    <row r="771" spans="1:1" ht="13.2">
      <c r="A771" s="79"/>
    </row>
    <row r="772" spans="1:1" ht="13.2">
      <c r="A772" s="79"/>
    </row>
    <row r="773" spans="1:1" ht="13.2">
      <c r="A773" s="79"/>
    </row>
    <row r="774" spans="1:1" ht="13.2">
      <c r="A774" s="79"/>
    </row>
    <row r="775" spans="1:1" ht="13.2">
      <c r="A775" s="79"/>
    </row>
    <row r="776" spans="1:1" ht="13.2">
      <c r="A776" s="79"/>
    </row>
    <row r="777" spans="1:1" ht="13.2">
      <c r="A777" s="79"/>
    </row>
    <row r="778" spans="1:1" ht="13.2">
      <c r="A778" s="79"/>
    </row>
    <row r="779" spans="1:1" ht="13.2">
      <c r="A779" s="79"/>
    </row>
    <row r="780" spans="1:1" ht="13.2">
      <c r="A780" s="79"/>
    </row>
    <row r="781" spans="1:1" ht="13.2">
      <c r="A781" s="79"/>
    </row>
    <row r="782" spans="1:1" ht="13.2">
      <c r="A782" s="79"/>
    </row>
    <row r="783" spans="1:1" ht="13.2">
      <c r="A783" s="79"/>
    </row>
    <row r="784" spans="1:1" ht="13.2">
      <c r="A784" s="79"/>
    </row>
    <row r="785" spans="1:1" ht="13.2">
      <c r="A785" s="79"/>
    </row>
    <row r="786" spans="1:1" ht="13.2">
      <c r="A786" s="79"/>
    </row>
    <row r="787" spans="1:1" ht="13.2">
      <c r="A787" s="79"/>
    </row>
    <row r="788" spans="1:1" ht="13.2">
      <c r="A788" s="79"/>
    </row>
    <row r="789" spans="1:1" ht="13.2">
      <c r="A789" s="79"/>
    </row>
    <row r="790" spans="1:1" ht="13.2">
      <c r="A790" s="79"/>
    </row>
    <row r="791" spans="1:1" ht="13.2">
      <c r="A791" s="79"/>
    </row>
    <row r="792" spans="1:1" ht="13.2">
      <c r="A792" s="79"/>
    </row>
    <row r="793" spans="1:1" ht="13.2">
      <c r="A793" s="79"/>
    </row>
    <row r="794" spans="1:1" ht="13.2">
      <c r="A794" s="79"/>
    </row>
    <row r="795" spans="1:1" ht="13.2">
      <c r="A795" s="79"/>
    </row>
    <row r="796" spans="1:1" ht="13.2">
      <c r="A796" s="79"/>
    </row>
    <row r="797" spans="1:1" ht="13.2">
      <c r="A797" s="79"/>
    </row>
    <row r="798" spans="1:1" ht="13.2">
      <c r="A798" s="79"/>
    </row>
    <row r="799" spans="1:1" ht="13.2">
      <c r="A799" s="79"/>
    </row>
    <row r="800" spans="1:1" ht="13.2">
      <c r="A800" s="79"/>
    </row>
    <row r="801" spans="1:1" ht="13.2">
      <c r="A801" s="79"/>
    </row>
    <row r="802" spans="1:1" ht="13.2">
      <c r="A802" s="79"/>
    </row>
    <row r="803" spans="1:1" ht="13.2">
      <c r="A803" s="79"/>
    </row>
    <row r="804" spans="1:1" ht="13.2">
      <c r="A804" s="79"/>
    </row>
    <row r="805" spans="1:1" ht="13.2">
      <c r="A805" s="79"/>
    </row>
    <row r="806" spans="1:1" ht="13.2">
      <c r="A806" s="79"/>
    </row>
    <row r="807" spans="1:1" ht="13.2">
      <c r="A807" s="79"/>
    </row>
    <row r="808" spans="1:1" ht="13.2">
      <c r="A808" s="79"/>
    </row>
    <row r="809" spans="1:1" ht="13.2">
      <c r="A809" s="79"/>
    </row>
    <row r="810" spans="1:1" ht="13.2">
      <c r="A810" s="79"/>
    </row>
    <row r="811" spans="1:1" ht="13.2">
      <c r="A811" s="79"/>
    </row>
    <row r="812" spans="1:1" ht="13.2">
      <c r="A812" s="79"/>
    </row>
    <row r="813" spans="1:1" ht="13.2">
      <c r="A813" s="79"/>
    </row>
    <row r="814" spans="1:1" ht="13.2">
      <c r="A814" s="79"/>
    </row>
    <row r="815" spans="1:1" ht="13.2">
      <c r="A815" s="79"/>
    </row>
    <row r="816" spans="1:1" ht="13.2">
      <c r="A816" s="79"/>
    </row>
    <row r="817" spans="1:1" ht="13.2">
      <c r="A817" s="79"/>
    </row>
    <row r="818" spans="1:1" ht="13.2">
      <c r="A818" s="79"/>
    </row>
    <row r="819" spans="1:1" ht="13.2">
      <c r="A819" s="79"/>
    </row>
    <row r="820" spans="1:1" ht="13.2">
      <c r="A820" s="79"/>
    </row>
    <row r="821" spans="1:1" ht="13.2">
      <c r="A821" s="79"/>
    </row>
    <row r="822" spans="1:1" ht="13.2">
      <c r="A822" s="79"/>
    </row>
    <row r="823" spans="1:1" ht="13.2">
      <c r="A823" s="79"/>
    </row>
    <row r="824" spans="1:1" ht="13.2">
      <c r="A824" s="79"/>
    </row>
    <row r="825" spans="1:1" ht="13.2">
      <c r="A825" s="79"/>
    </row>
    <row r="826" spans="1:1" ht="13.2">
      <c r="A826" s="79"/>
    </row>
    <row r="827" spans="1:1" ht="13.2">
      <c r="A827" s="79"/>
    </row>
    <row r="828" spans="1:1" ht="13.2">
      <c r="A828" s="79"/>
    </row>
    <row r="829" spans="1:1" ht="13.2">
      <c r="A829" s="79"/>
    </row>
    <row r="830" spans="1:1" ht="13.2">
      <c r="A830" s="79"/>
    </row>
    <row r="831" spans="1:1" ht="13.2">
      <c r="A831" s="79"/>
    </row>
    <row r="832" spans="1:1" ht="13.2">
      <c r="A832" s="79"/>
    </row>
    <row r="833" spans="1:1" ht="13.2">
      <c r="A833" s="79"/>
    </row>
    <row r="834" spans="1:1" ht="13.2">
      <c r="A834" s="79"/>
    </row>
    <row r="835" spans="1:1" ht="13.2">
      <c r="A835" s="79"/>
    </row>
    <row r="836" spans="1:1" ht="13.2">
      <c r="A836" s="79"/>
    </row>
    <row r="837" spans="1:1" ht="13.2">
      <c r="A837" s="79"/>
    </row>
    <row r="838" spans="1:1" ht="13.2">
      <c r="A838" s="79"/>
    </row>
    <row r="839" spans="1:1" ht="13.2">
      <c r="A839" s="79"/>
    </row>
    <row r="840" spans="1:1" ht="13.2">
      <c r="A840" s="79"/>
    </row>
    <row r="841" spans="1:1" ht="13.2">
      <c r="A841" s="79"/>
    </row>
    <row r="842" spans="1:1" ht="13.2">
      <c r="A842" s="79"/>
    </row>
    <row r="843" spans="1:1" ht="13.2">
      <c r="A843" s="79"/>
    </row>
    <row r="844" spans="1:1" ht="13.2">
      <c r="A844" s="79"/>
    </row>
    <row r="845" spans="1:1" ht="13.2">
      <c r="A845" s="79"/>
    </row>
    <row r="846" spans="1:1" ht="13.2">
      <c r="A846" s="79"/>
    </row>
    <row r="847" spans="1:1" ht="13.2">
      <c r="A847" s="79"/>
    </row>
    <row r="848" spans="1:1" ht="13.2">
      <c r="A848" s="79"/>
    </row>
    <row r="849" spans="1:1" ht="13.2">
      <c r="A849" s="79"/>
    </row>
    <row r="850" spans="1:1" ht="13.2">
      <c r="A850" s="79"/>
    </row>
    <row r="851" spans="1:1" ht="13.2">
      <c r="A851" s="79"/>
    </row>
    <row r="852" spans="1:1" ht="13.2">
      <c r="A852" s="79"/>
    </row>
    <row r="853" spans="1:1" ht="13.2">
      <c r="A853" s="79"/>
    </row>
    <row r="854" spans="1:1" ht="13.2">
      <c r="A854" s="79"/>
    </row>
    <row r="855" spans="1:1" ht="13.2">
      <c r="A855" s="79"/>
    </row>
    <row r="856" spans="1:1" ht="13.2">
      <c r="A856" s="79"/>
    </row>
    <row r="857" spans="1:1" ht="13.2">
      <c r="A857" s="79"/>
    </row>
    <row r="858" spans="1:1" ht="13.2">
      <c r="A858" s="79"/>
    </row>
    <row r="859" spans="1:1" ht="13.2">
      <c r="A859" s="79"/>
    </row>
    <row r="860" spans="1:1" ht="13.2">
      <c r="A860" s="79"/>
    </row>
    <row r="861" spans="1:1" ht="13.2">
      <c r="A861" s="79"/>
    </row>
    <row r="862" spans="1:1" ht="13.2">
      <c r="A862" s="79"/>
    </row>
    <row r="863" spans="1:1" ht="13.2">
      <c r="A863" s="79"/>
    </row>
    <row r="864" spans="1:1" ht="13.2">
      <c r="A864" s="79"/>
    </row>
    <row r="865" spans="1:1" ht="13.2">
      <c r="A865" s="79"/>
    </row>
    <row r="866" spans="1:1" ht="13.2">
      <c r="A866" s="79"/>
    </row>
    <row r="867" spans="1:1" ht="13.2">
      <c r="A867" s="79"/>
    </row>
    <row r="868" spans="1:1" ht="13.2">
      <c r="A868" s="79"/>
    </row>
    <row r="869" spans="1:1" ht="13.2">
      <c r="A869" s="79"/>
    </row>
    <row r="870" spans="1:1" ht="13.2">
      <c r="A870" s="79"/>
    </row>
    <row r="871" spans="1:1" ht="13.2">
      <c r="A871" s="79"/>
    </row>
    <row r="872" spans="1:1" ht="13.2">
      <c r="A872" s="79"/>
    </row>
    <row r="873" spans="1:1" ht="13.2">
      <c r="A873" s="79"/>
    </row>
    <row r="874" spans="1:1" ht="13.2">
      <c r="A874" s="79"/>
    </row>
    <row r="875" spans="1:1" ht="13.2">
      <c r="A875" s="79"/>
    </row>
    <row r="876" spans="1:1" ht="13.2">
      <c r="A876" s="79"/>
    </row>
    <row r="877" spans="1:1" ht="13.2">
      <c r="A877" s="79"/>
    </row>
    <row r="878" spans="1:1" ht="13.2">
      <c r="A878" s="79"/>
    </row>
    <row r="879" spans="1:1" ht="13.2">
      <c r="A879" s="79"/>
    </row>
    <row r="880" spans="1:1" ht="13.2">
      <c r="A880" s="79"/>
    </row>
    <row r="881" spans="1:1" ht="13.2">
      <c r="A881" s="79"/>
    </row>
    <row r="882" spans="1:1" ht="13.2">
      <c r="A882" s="79"/>
    </row>
    <row r="883" spans="1:1" ht="13.2">
      <c r="A883" s="79"/>
    </row>
    <row r="884" spans="1:1" ht="13.2">
      <c r="A884" s="79"/>
    </row>
    <row r="885" spans="1:1" ht="13.2">
      <c r="A885" s="79"/>
    </row>
    <row r="886" spans="1:1" ht="13.2">
      <c r="A886" s="79"/>
    </row>
    <row r="887" spans="1:1" ht="13.2">
      <c r="A887" s="79"/>
    </row>
    <row r="888" spans="1:1" ht="13.2">
      <c r="A888" s="79"/>
    </row>
    <row r="889" spans="1:1" ht="13.2">
      <c r="A889" s="79"/>
    </row>
    <row r="890" spans="1:1" ht="13.2">
      <c r="A890" s="79"/>
    </row>
    <row r="891" spans="1:1" ht="13.2">
      <c r="A891" s="79"/>
    </row>
    <row r="892" spans="1:1" ht="13.2">
      <c r="A892" s="79"/>
    </row>
    <row r="893" spans="1:1" ht="13.2">
      <c r="A893" s="79"/>
    </row>
    <row r="894" spans="1:1" ht="13.2">
      <c r="A894" s="79"/>
    </row>
    <row r="895" spans="1:1" ht="13.2">
      <c r="A895" s="79"/>
    </row>
    <row r="896" spans="1:1" ht="13.2">
      <c r="A896" s="79"/>
    </row>
    <row r="897" spans="1:1" ht="13.2">
      <c r="A897" s="79"/>
    </row>
    <row r="898" spans="1:1" ht="13.2">
      <c r="A898" s="79"/>
    </row>
    <row r="899" spans="1:1" ht="13.2">
      <c r="A899" s="79"/>
    </row>
    <row r="900" spans="1:1" ht="13.2">
      <c r="A900" s="79"/>
    </row>
    <row r="901" spans="1:1" ht="13.2">
      <c r="A901" s="79"/>
    </row>
    <row r="902" spans="1:1" ht="13.2">
      <c r="A902" s="79"/>
    </row>
    <row r="903" spans="1:1" ht="13.2">
      <c r="A903" s="79"/>
    </row>
    <row r="904" spans="1:1" ht="13.2">
      <c r="A904" s="79"/>
    </row>
    <row r="905" spans="1:1" ht="13.2">
      <c r="A905" s="79"/>
    </row>
    <row r="906" spans="1:1" ht="13.2">
      <c r="A906" s="79"/>
    </row>
    <row r="907" spans="1:1" ht="13.2">
      <c r="A907" s="79"/>
    </row>
    <row r="908" spans="1:1" ht="13.2">
      <c r="A908" s="79"/>
    </row>
    <row r="909" spans="1:1" ht="13.2">
      <c r="A909" s="79"/>
    </row>
    <row r="910" spans="1:1" ht="13.2">
      <c r="A910" s="79"/>
    </row>
    <row r="911" spans="1:1" ht="13.2">
      <c r="A911" s="79"/>
    </row>
    <row r="912" spans="1:1" ht="13.2">
      <c r="A912" s="79"/>
    </row>
    <row r="913" spans="1:1" ht="13.2">
      <c r="A913" s="79"/>
    </row>
    <row r="914" spans="1:1" ht="13.2">
      <c r="A914" s="79"/>
    </row>
    <row r="915" spans="1:1" ht="13.2">
      <c r="A915" s="79"/>
    </row>
    <row r="916" spans="1:1" ht="13.2">
      <c r="A916" s="79"/>
    </row>
    <row r="917" spans="1:1" ht="13.2">
      <c r="A917" s="79"/>
    </row>
    <row r="918" spans="1:1" ht="13.2">
      <c r="A918" s="79"/>
    </row>
    <row r="919" spans="1:1" ht="13.2">
      <c r="A919" s="79"/>
    </row>
    <row r="920" spans="1:1" ht="13.2">
      <c r="A920" s="79"/>
    </row>
    <row r="921" spans="1:1" ht="13.2">
      <c r="A921" s="79"/>
    </row>
    <row r="922" spans="1:1" ht="13.2">
      <c r="A922" s="79"/>
    </row>
    <row r="923" spans="1:1" ht="13.2">
      <c r="A923" s="79"/>
    </row>
    <row r="924" spans="1:1" ht="13.2">
      <c r="A924" s="79"/>
    </row>
    <row r="925" spans="1:1" ht="13.2">
      <c r="A925" s="79"/>
    </row>
    <row r="926" spans="1:1" ht="13.2">
      <c r="A926" s="79"/>
    </row>
    <row r="927" spans="1:1" ht="13.2">
      <c r="A927" s="79"/>
    </row>
    <row r="928" spans="1:1" ht="13.2">
      <c r="A928" s="79"/>
    </row>
    <row r="929" spans="1:1" ht="13.2">
      <c r="A929" s="79"/>
    </row>
    <row r="930" spans="1:1" ht="13.2">
      <c r="A930" s="79"/>
    </row>
    <row r="931" spans="1:1" ht="13.2">
      <c r="A931" s="79"/>
    </row>
    <row r="932" spans="1:1" ht="13.2">
      <c r="A932" s="79"/>
    </row>
    <row r="933" spans="1:1" ht="13.2">
      <c r="A933" s="79"/>
    </row>
    <row r="934" spans="1:1" ht="13.2">
      <c r="A934" s="79"/>
    </row>
    <row r="935" spans="1:1" ht="13.2">
      <c r="A935" s="79"/>
    </row>
    <row r="936" spans="1:1" ht="13.2">
      <c r="A936" s="79"/>
    </row>
    <row r="937" spans="1:1" ht="13.2">
      <c r="A937" s="79"/>
    </row>
    <row r="938" spans="1:1" ht="13.2">
      <c r="A938" s="79"/>
    </row>
    <row r="939" spans="1:1" ht="13.2">
      <c r="A939" s="79"/>
    </row>
    <row r="940" spans="1:1" ht="13.2">
      <c r="A940" s="79"/>
    </row>
    <row r="941" spans="1:1" ht="13.2">
      <c r="A941" s="79"/>
    </row>
    <row r="942" spans="1:1" ht="13.2">
      <c r="A942" s="79"/>
    </row>
    <row r="943" spans="1:1" ht="13.2">
      <c r="A943" s="79"/>
    </row>
    <row r="944" spans="1:1" ht="13.2">
      <c r="A944" s="79"/>
    </row>
    <row r="945" spans="1:1" ht="13.2">
      <c r="A945" s="79"/>
    </row>
    <row r="946" spans="1:1" ht="13.2">
      <c r="A946" s="79"/>
    </row>
    <row r="947" spans="1:1" ht="13.2">
      <c r="A947" s="79"/>
    </row>
    <row r="948" spans="1:1" ht="13.2">
      <c r="A948" s="79"/>
    </row>
    <row r="949" spans="1:1" ht="13.2">
      <c r="A949" s="79"/>
    </row>
    <row r="950" spans="1:1" ht="13.2">
      <c r="A950" s="79"/>
    </row>
    <row r="951" spans="1:1" ht="13.2">
      <c r="A951" s="79"/>
    </row>
    <row r="952" spans="1:1" ht="13.2">
      <c r="A952" s="79"/>
    </row>
    <row r="953" spans="1:1" ht="13.2">
      <c r="A953" s="79"/>
    </row>
    <row r="954" spans="1:1" ht="13.2">
      <c r="A954" s="79"/>
    </row>
    <row r="955" spans="1:1" ht="13.2">
      <c r="A955" s="79"/>
    </row>
    <row r="956" spans="1:1" ht="13.2">
      <c r="A956" s="79"/>
    </row>
    <row r="957" spans="1:1" ht="13.2">
      <c r="A957" s="79"/>
    </row>
    <row r="958" spans="1:1" ht="13.2">
      <c r="A958" s="79"/>
    </row>
    <row r="959" spans="1:1" ht="13.2">
      <c r="A959" s="79"/>
    </row>
    <row r="960" spans="1:1" ht="13.2">
      <c r="A960" s="79"/>
    </row>
    <row r="961" spans="1:1" ht="13.2">
      <c r="A961" s="79"/>
    </row>
    <row r="962" spans="1:1" ht="13.2">
      <c r="A962" s="79"/>
    </row>
    <row r="963" spans="1:1" ht="13.2">
      <c r="A963" s="79"/>
    </row>
    <row r="964" spans="1:1" ht="13.2">
      <c r="A964" s="79"/>
    </row>
    <row r="965" spans="1:1" ht="13.2">
      <c r="A965" s="79"/>
    </row>
    <row r="966" spans="1:1" ht="13.2">
      <c r="A966" s="79"/>
    </row>
    <row r="967" spans="1:1" ht="13.2">
      <c r="A967" s="79"/>
    </row>
    <row r="968" spans="1:1" ht="13.2">
      <c r="A968" s="79"/>
    </row>
    <row r="969" spans="1:1" ht="13.2">
      <c r="A969" s="79"/>
    </row>
    <row r="970" spans="1:1" ht="13.2">
      <c r="A970" s="79"/>
    </row>
    <row r="971" spans="1:1" ht="13.2">
      <c r="A971" s="79"/>
    </row>
    <row r="972" spans="1:1" ht="13.2">
      <c r="A972" s="79"/>
    </row>
    <row r="973" spans="1:1" ht="13.2">
      <c r="A973" s="79"/>
    </row>
    <row r="974" spans="1:1" ht="13.2">
      <c r="A974" s="79"/>
    </row>
    <row r="975" spans="1:1" ht="13.2">
      <c r="A975" s="79"/>
    </row>
    <row r="976" spans="1:1" ht="13.2">
      <c r="A976" s="79"/>
    </row>
    <row r="977" spans="1:1" ht="13.2">
      <c r="A977" s="79"/>
    </row>
    <row r="978" spans="1:1" ht="13.2">
      <c r="A978" s="79"/>
    </row>
    <row r="979" spans="1:1" ht="13.2">
      <c r="A979" s="79"/>
    </row>
    <row r="980" spans="1:1" ht="13.2">
      <c r="A980" s="79"/>
    </row>
    <row r="981" spans="1:1" ht="13.2">
      <c r="A981" s="79"/>
    </row>
    <row r="982" spans="1:1" ht="13.2">
      <c r="A982" s="79"/>
    </row>
    <row r="983" spans="1:1" ht="13.2">
      <c r="A983" s="79"/>
    </row>
    <row r="984" spans="1:1" ht="13.2">
      <c r="A984" s="79"/>
    </row>
    <row r="985" spans="1:1" ht="13.2">
      <c r="A985" s="79"/>
    </row>
    <row r="986" spans="1:1" ht="13.2">
      <c r="A986" s="79"/>
    </row>
    <row r="987" spans="1:1" ht="13.2">
      <c r="A987" s="79"/>
    </row>
    <row r="988" spans="1:1" ht="13.2">
      <c r="A988" s="79"/>
    </row>
    <row r="989" spans="1:1" ht="13.2">
      <c r="A989" s="79"/>
    </row>
    <row r="990" spans="1:1" ht="13.2">
      <c r="A990" s="79"/>
    </row>
    <row r="991" spans="1:1" ht="13.2">
      <c r="A991" s="79"/>
    </row>
    <row r="992" spans="1:1" ht="13.2">
      <c r="A992" s="79"/>
    </row>
  </sheetData>
  <mergeCells count="35">
    <mergeCell ref="A1:K1"/>
    <mergeCell ref="A5:K5"/>
    <mergeCell ref="B11:K11"/>
    <mergeCell ref="A17:K17"/>
    <mergeCell ref="A18:K18"/>
    <mergeCell ref="B16:K16"/>
    <mergeCell ref="B12:K12"/>
    <mergeCell ref="B14:K14"/>
    <mergeCell ref="B9:K9"/>
    <mergeCell ref="B7:K7"/>
    <mergeCell ref="A4:K4"/>
    <mergeCell ref="B2:K2"/>
    <mergeCell ref="B3:K3"/>
    <mergeCell ref="B20:K20"/>
    <mergeCell ref="B50:K50"/>
    <mergeCell ref="B52:K52"/>
    <mergeCell ref="B53:K53"/>
    <mergeCell ref="B39:K39"/>
    <mergeCell ref="B41:K41"/>
    <mergeCell ref="B43:K43"/>
    <mergeCell ref="B44:K44"/>
    <mergeCell ref="A32:K32"/>
    <mergeCell ref="B38:K38"/>
    <mergeCell ref="B36:K36"/>
    <mergeCell ref="B34:K34"/>
    <mergeCell ref="A31:K31"/>
    <mergeCell ref="B30:K30"/>
    <mergeCell ref="B25:K25"/>
    <mergeCell ref="B24:K24"/>
    <mergeCell ref="A46:K46"/>
    <mergeCell ref="A45:K45"/>
    <mergeCell ref="B48:K48"/>
    <mergeCell ref="B22:K22"/>
    <mergeCell ref="B27:K27"/>
    <mergeCell ref="B29:K29"/>
  </mergeCells>
  <printOptions horizontalCentered="1" gridLines="1"/>
  <pageMargins left="0.7" right="0.7" top="0.75" bottom="0.75" header="0" footer="0"/>
  <pageSetup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workbookViewId="0">
      <selection activeCell="D5" sqref="D5"/>
    </sheetView>
  </sheetViews>
  <sheetFormatPr defaultRowHeight="13.2"/>
  <cols>
    <col min="1" max="1" width="121.109375" bestFit="1" customWidth="1"/>
    <col min="2" max="2" width="24.88671875" bestFit="1" customWidth="1"/>
  </cols>
  <sheetData>
    <row r="1" spans="1:2">
      <c r="A1" s="126" t="s">
        <v>1590</v>
      </c>
      <c r="B1" s="126"/>
    </row>
    <row r="2" spans="1:2">
      <c r="A2" s="126"/>
      <c r="B2" s="126"/>
    </row>
    <row r="3" spans="1:2" ht="15.6">
      <c r="A3" s="124"/>
      <c r="B3" s="124" t="s">
        <v>1591</v>
      </c>
    </row>
    <row r="4" spans="1:2">
      <c r="A4" s="122" t="s">
        <v>1592</v>
      </c>
      <c r="B4" s="123" t="s">
        <v>1593</v>
      </c>
    </row>
    <row r="5" spans="1:2">
      <c r="A5" s="122"/>
      <c r="B5" s="123" t="s">
        <v>1594</v>
      </c>
    </row>
    <row r="6" spans="1:2">
      <c r="A6" s="122"/>
      <c r="B6" s="123" t="s">
        <v>1595</v>
      </c>
    </row>
    <row r="7" spans="1:2">
      <c r="A7" s="122"/>
      <c r="B7" s="123" t="s">
        <v>1596</v>
      </c>
    </row>
    <row r="8" spans="1:2">
      <c r="A8" s="122" t="s">
        <v>1597</v>
      </c>
      <c r="B8" s="122" t="s">
        <v>1598</v>
      </c>
    </row>
    <row r="9" spans="1:2">
      <c r="A9" s="122"/>
      <c r="B9" s="123" t="s">
        <v>1599</v>
      </c>
    </row>
    <row r="10" spans="1:2">
      <c r="A10" s="122"/>
      <c r="B10" s="122" t="s">
        <v>1600</v>
      </c>
    </row>
    <row r="11" spans="1:2">
      <c r="A11" s="122"/>
      <c r="B11" s="122" t="s">
        <v>1601</v>
      </c>
    </row>
    <row r="12" spans="1:2">
      <c r="A12" s="122" t="s">
        <v>1602</v>
      </c>
      <c r="B12" s="122" t="s">
        <v>1603</v>
      </c>
    </row>
    <row r="13" spans="1:2">
      <c r="A13" s="122"/>
      <c r="B13" s="123" t="s">
        <v>1604</v>
      </c>
    </row>
    <row r="14" spans="1:2">
      <c r="A14" s="122"/>
      <c r="B14" s="123" t="s">
        <v>1605</v>
      </c>
    </row>
    <row r="15" spans="1:2">
      <c r="A15" s="122" t="s">
        <v>1606</v>
      </c>
      <c r="B15" s="122" t="s">
        <v>1607</v>
      </c>
    </row>
    <row r="16" spans="1:2">
      <c r="A16" s="122"/>
      <c r="B16" s="122" t="s">
        <v>1608</v>
      </c>
    </row>
    <row r="17" spans="1:2">
      <c r="A17" s="122"/>
      <c r="B17" s="122" t="s">
        <v>1609</v>
      </c>
    </row>
    <row r="18" spans="1:2">
      <c r="A18" s="122"/>
      <c r="B18" s="122" t="s">
        <v>1610</v>
      </c>
    </row>
    <row r="19" spans="1:2">
      <c r="A19" s="123" t="s">
        <v>1611</v>
      </c>
      <c r="B19" s="122" t="s">
        <v>1612</v>
      </c>
    </row>
    <row r="20" spans="1:2">
      <c r="A20" s="122"/>
      <c r="B20" s="122" t="s">
        <v>1613</v>
      </c>
    </row>
    <row r="21" spans="1:2">
      <c r="A21" s="122"/>
      <c r="B21" s="122" t="s">
        <v>1614</v>
      </c>
    </row>
    <row r="22" spans="1:2">
      <c r="A22" s="122" t="s">
        <v>1615</v>
      </c>
      <c r="B22" s="122" t="s">
        <v>1616</v>
      </c>
    </row>
    <row r="23" spans="1:2">
      <c r="A23" s="122"/>
      <c r="B23" s="122" t="s">
        <v>1617</v>
      </c>
    </row>
    <row r="24" spans="1:2">
      <c r="A24" s="122"/>
      <c r="B24" s="122" t="s">
        <v>1618</v>
      </c>
    </row>
    <row r="25" spans="1:2">
      <c r="A25" s="126" t="s">
        <v>1619</v>
      </c>
      <c r="B25" s="126"/>
    </row>
    <row r="26" spans="1:2">
      <c r="A26" s="126"/>
      <c r="B26" s="126"/>
    </row>
    <row r="27" spans="1:2">
      <c r="A27" s="122" t="s">
        <v>1620</v>
      </c>
      <c r="B27" s="122" t="s">
        <v>1621</v>
      </c>
    </row>
    <row r="28" spans="1:2">
      <c r="A28" s="122"/>
      <c r="B28" s="122" t="s">
        <v>1622</v>
      </c>
    </row>
    <row r="29" spans="1:2">
      <c r="A29" s="122"/>
      <c r="B29" s="122" t="s">
        <v>1623</v>
      </c>
    </row>
    <row r="30" spans="1:2">
      <c r="A30" s="123" t="s">
        <v>1624</v>
      </c>
      <c r="B30" s="122" t="s">
        <v>1625</v>
      </c>
    </row>
    <row r="31" spans="1:2">
      <c r="A31" s="122"/>
      <c r="B31" s="122" t="s">
        <v>1626</v>
      </c>
    </row>
    <row r="32" spans="1:2">
      <c r="A32" s="122"/>
      <c r="B32" s="122" t="s">
        <v>1627</v>
      </c>
    </row>
    <row r="33" spans="1:2">
      <c r="A33" s="122"/>
      <c r="B33" s="123" t="s">
        <v>1628</v>
      </c>
    </row>
    <row r="34" spans="1:2">
      <c r="A34" s="122"/>
      <c r="B34" s="122" t="s">
        <v>1629</v>
      </c>
    </row>
    <row r="35" spans="1:2">
      <c r="A35" s="122" t="s">
        <v>1630</v>
      </c>
      <c r="B35" s="122" t="s">
        <v>1631</v>
      </c>
    </row>
    <row r="36" spans="1:2">
      <c r="A36" s="122"/>
      <c r="B36" s="122" t="s">
        <v>1632</v>
      </c>
    </row>
    <row r="37" spans="1:2">
      <c r="A37" s="122"/>
      <c r="B37" s="122" t="s">
        <v>1633</v>
      </c>
    </row>
    <row r="38" spans="1:2">
      <c r="A38" s="122"/>
      <c r="B38" s="122" t="s">
        <v>1634</v>
      </c>
    </row>
    <row r="39" spans="1:2">
      <c r="A39" s="126" t="s">
        <v>1635</v>
      </c>
      <c r="B39" s="126"/>
    </row>
    <row r="40" spans="1:2">
      <c r="A40" s="126"/>
      <c r="B40" s="126"/>
    </row>
    <row r="41" spans="1:2">
      <c r="A41" s="122" t="s">
        <v>1636</v>
      </c>
      <c r="B41" s="122" t="s">
        <v>1637</v>
      </c>
    </row>
    <row r="42" spans="1:2">
      <c r="A42" s="122"/>
      <c r="B42" s="122" t="s">
        <v>1638</v>
      </c>
    </row>
    <row r="43" spans="1:2">
      <c r="A43" s="122" t="s">
        <v>1639</v>
      </c>
      <c r="B43" s="123" t="s">
        <v>1640</v>
      </c>
    </row>
    <row r="44" spans="1:2">
      <c r="A44" s="122"/>
      <c r="B44" s="123" t="s">
        <v>1641</v>
      </c>
    </row>
    <row r="45" spans="1:2">
      <c r="A45" s="122" t="s">
        <v>1642</v>
      </c>
      <c r="B45" s="122" t="s">
        <v>1643</v>
      </c>
    </row>
    <row r="46" spans="1:2">
      <c r="A46" s="122"/>
      <c r="B46" s="123" t="s">
        <v>1644</v>
      </c>
    </row>
    <row r="47" spans="1:2">
      <c r="A47" s="122"/>
      <c r="B47" s="122" t="s">
        <v>1645</v>
      </c>
    </row>
    <row r="48" spans="1:2">
      <c r="A48" s="122" t="s">
        <v>1646</v>
      </c>
      <c r="B48" s="122" t="s">
        <v>1647</v>
      </c>
    </row>
    <row r="49" spans="1:2">
      <c r="A49" s="122"/>
      <c r="B49" s="122" t="s">
        <v>1648</v>
      </c>
    </row>
    <row r="50" spans="1:2">
      <c r="A50" s="122"/>
      <c r="B50" s="122" t="s">
        <v>1649</v>
      </c>
    </row>
    <row r="51" spans="1:2">
      <c r="A51" s="122"/>
      <c r="B51" s="122" t="s">
        <v>1650</v>
      </c>
    </row>
    <row r="52" spans="1:2">
      <c r="A52" s="122" t="s">
        <v>1651</v>
      </c>
      <c r="B52" s="122" t="s">
        <v>1652</v>
      </c>
    </row>
    <row r="53" spans="1:2">
      <c r="A53" s="122"/>
      <c r="B53" s="122" t="s">
        <v>1653</v>
      </c>
    </row>
    <row r="54" spans="1:2">
      <c r="A54" s="122"/>
      <c r="B54" s="122" t="s">
        <v>1654</v>
      </c>
    </row>
    <row r="55" spans="1:2">
      <c r="A55" s="122" t="s">
        <v>1655</v>
      </c>
      <c r="B55" s="122" t="s">
        <v>1656</v>
      </c>
    </row>
    <row r="56" spans="1:2">
      <c r="A56" s="122"/>
      <c r="B56" s="122" t="s">
        <v>1657</v>
      </c>
    </row>
    <row r="57" spans="1:2">
      <c r="A57" s="122" t="s">
        <v>1658</v>
      </c>
      <c r="B57" s="123" t="s">
        <v>1659</v>
      </c>
    </row>
    <row r="58" spans="1:2">
      <c r="A58" s="122"/>
      <c r="B58" s="122" t="s">
        <v>1660</v>
      </c>
    </row>
    <row r="59" spans="1:2">
      <c r="A59" s="122"/>
      <c r="B59" s="122" t="s">
        <v>1661</v>
      </c>
    </row>
    <row r="60" spans="1:2">
      <c r="A60" s="123" t="s">
        <v>1662</v>
      </c>
      <c r="B60" s="123" t="s">
        <v>1663</v>
      </c>
    </row>
    <row r="61" spans="1:2">
      <c r="A61" s="122" t="s">
        <v>1664</v>
      </c>
      <c r="B61" s="125" t="s">
        <v>1665</v>
      </c>
    </row>
    <row r="62" spans="1:2">
      <c r="A62" s="122"/>
      <c r="B62" s="123" t="s">
        <v>1666</v>
      </c>
    </row>
    <row r="63" spans="1:2">
      <c r="A63" s="122"/>
      <c r="B63" s="122" t="s">
        <v>1667</v>
      </c>
    </row>
    <row r="64" spans="1:2">
      <c r="A64" s="122" t="s">
        <v>1668</v>
      </c>
      <c r="B64" s="123" t="s">
        <v>1669</v>
      </c>
    </row>
    <row r="65" spans="1:2">
      <c r="A65" s="122"/>
      <c r="B65" s="122" t="s">
        <v>1670</v>
      </c>
    </row>
    <row r="66" spans="1:2">
      <c r="A66" s="122"/>
      <c r="B66" s="125" t="s">
        <v>1671</v>
      </c>
    </row>
    <row r="67" spans="1:2">
      <c r="A67" s="122"/>
      <c r="B67" s="122" t="s">
        <v>1672</v>
      </c>
    </row>
    <row r="68" spans="1:2">
      <c r="A68" s="122"/>
      <c r="B68" s="122" t="s">
        <v>1673</v>
      </c>
    </row>
    <row r="69" spans="1:2">
      <c r="A69" s="122"/>
      <c r="B69" s="122" t="s">
        <v>1674</v>
      </c>
    </row>
    <row r="70" spans="1:2">
      <c r="A70" s="122"/>
      <c r="B70" s="123" t="s">
        <v>1675</v>
      </c>
    </row>
    <row r="71" spans="1:2">
      <c r="A71" s="122" t="s">
        <v>1676</v>
      </c>
      <c r="B71" s="122" t="s">
        <v>1677</v>
      </c>
    </row>
    <row r="72" spans="1:2">
      <c r="A72" s="122"/>
      <c r="B72" s="122" t="s">
        <v>1678</v>
      </c>
    </row>
    <row r="73" spans="1:2">
      <c r="A73" s="122"/>
      <c r="B73" s="122" t="s">
        <v>1679</v>
      </c>
    </row>
    <row r="74" spans="1:2">
      <c r="A74" s="122"/>
      <c r="B74" s="122" t="s">
        <v>1680</v>
      </c>
    </row>
    <row r="75" spans="1:2">
      <c r="A75" s="122" t="s">
        <v>1681</v>
      </c>
      <c r="B75" s="122" t="s">
        <v>1682</v>
      </c>
    </row>
    <row r="76" spans="1:2">
      <c r="A76" s="122"/>
      <c r="B76" s="122" t="s">
        <v>1683</v>
      </c>
    </row>
    <row r="77" spans="1:2">
      <c r="A77" s="122" t="s">
        <v>1684</v>
      </c>
      <c r="B77" s="122" t="s">
        <v>1685</v>
      </c>
    </row>
    <row r="78" spans="1:2">
      <c r="A78" s="122" t="s">
        <v>1686</v>
      </c>
      <c r="B78" s="122" t="s">
        <v>1687</v>
      </c>
    </row>
    <row r="79" spans="1:2">
      <c r="A79" s="122"/>
      <c r="B79" s="122" t="s">
        <v>1688</v>
      </c>
    </row>
    <row r="80" spans="1:2">
      <c r="A80" s="122"/>
      <c r="B80" s="122" t="s">
        <v>1689</v>
      </c>
    </row>
    <row r="81" spans="1:2">
      <c r="A81" s="122"/>
      <c r="B81" s="122" t="s">
        <v>1690</v>
      </c>
    </row>
    <row r="82" spans="1:2">
      <c r="A82" s="126" t="s">
        <v>1691</v>
      </c>
      <c r="B82" s="126"/>
    </row>
    <row r="83" spans="1:2">
      <c r="A83" s="126"/>
      <c r="B83" s="126"/>
    </row>
    <row r="84" spans="1:2">
      <c r="A84" s="122" t="s">
        <v>1692</v>
      </c>
      <c r="B84" s="122" t="s">
        <v>1693</v>
      </c>
    </row>
    <row r="85" spans="1:2">
      <c r="A85" s="122"/>
      <c r="B85" s="122" t="s">
        <v>1694</v>
      </c>
    </row>
    <row r="86" spans="1:2">
      <c r="A86" s="122"/>
      <c r="B86" s="122" t="s">
        <v>1695</v>
      </c>
    </row>
    <row r="87" spans="1:2">
      <c r="A87" s="122" t="s">
        <v>1696</v>
      </c>
      <c r="B87" s="122" t="s">
        <v>1697</v>
      </c>
    </row>
    <row r="88" spans="1:2">
      <c r="A88" s="122"/>
      <c r="B88" s="122" t="s">
        <v>1698</v>
      </c>
    </row>
    <row r="89" spans="1:2">
      <c r="A89" s="122"/>
      <c r="B89" s="122" t="s">
        <v>1699</v>
      </c>
    </row>
    <row r="90" spans="1:2">
      <c r="A90" s="126" t="s">
        <v>1700</v>
      </c>
      <c r="B90" s="126"/>
    </row>
    <row r="91" spans="1:2">
      <c r="A91" s="126"/>
      <c r="B91" s="126"/>
    </row>
    <row r="92" spans="1:2">
      <c r="A92" s="122" t="s">
        <v>1701</v>
      </c>
      <c r="B92" s="122" t="s">
        <v>1702</v>
      </c>
    </row>
    <row r="93" spans="1:2">
      <c r="A93" s="122"/>
      <c r="B93" s="122" t="s">
        <v>1703</v>
      </c>
    </row>
    <row r="94" spans="1:2">
      <c r="A94" s="122"/>
      <c r="B94" s="122" t="s">
        <v>1704</v>
      </c>
    </row>
    <row r="95" spans="1:2">
      <c r="A95" s="122"/>
      <c r="B95" s="122" t="s">
        <v>1705</v>
      </c>
    </row>
    <row r="96" spans="1:2">
      <c r="A96" s="123" t="s">
        <v>1706</v>
      </c>
      <c r="B96" s="123" t="s">
        <v>1707</v>
      </c>
    </row>
    <row r="97" spans="1:2">
      <c r="A97" s="122" t="s">
        <v>1708</v>
      </c>
      <c r="B97" s="122" t="s">
        <v>1709</v>
      </c>
    </row>
    <row r="98" spans="1:2">
      <c r="A98" s="122"/>
      <c r="B98" s="122" t="s">
        <v>1710</v>
      </c>
    </row>
    <row r="99" spans="1:2">
      <c r="A99" s="122"/>
      <c r="B99" s="122" t="s">
        <v>1711</v>
      </c>
    </row>
    <row r="100" spans="1:2">
      <c r="A100" s="122"/>
      <c r="B100" s="122" t="s">
        <v>1712</v>
      </c>
    </row>
    <row r="101" spans="1:2">
      <c r="A101" s="122" t="s">
        <v>1713</v>
      </c>
      <c r="B101" s="122" t="s">
        <v>1714</v>
      </c>
    </row>
    <row r="102" spans="1:2">
      <c r="A102" s="126" t="s">
        <v>1715</v>
      </c>
      <c r="B102" s="126"/>
    </row>
    <row r="103" spans="1:2">
      <c r="A103" s="126"/>
      <c r="B103" s="126"/>
    </row>
    <row r="104" spans="1:2">
      <c r="A104" s="123" t="s">
        <v>1716</v>
      </c>
      <c r="B104" s="122" t="s">
        <v>1717</v>
      </c>
    </row>
    <row r="105" spans="1:2">
      <c r="A105" s="122"/>
      <c r="B105" s="122" t="s">
        <v>1718</v>
      </c>
    </row>
    <row r="106" spans="1:2">
      <c r="A106" s="122" t="s">
        <v>1719</v>
      </c>
      <c r="B106" s="123" t="s">
        <v>1720</v>
      </c>
    </row>
    <row r="107" spans="1:2">
      <c r="A107" s="122"/>
      <c r="B107" s="125" t="s">
        <v>1721</v>
      </c>
    </row>
    <row r="108" spans="1:2">
      <c r="A108" s="122"/>
      <c r="B108" s="122" t="s">
        <v>1722</v>
      </c>
    </row>
    <row r="109" spans="1:2">
      <c r="A109" s="122" t="s">
        <v>1723</v>
      </c>
      <c r="B109" s="122" t="s">
        <v>1724</v>
      </c>
    </row>
    <row r="110" spans="1:2">
      <c r="A110" s="122"/>
      <c r="B110" s="122" t="s">
        <v>1725</v>
      </c>
    </row>
    <row r="111" spans="1:2">
      <c r="A111" s="122"/>
      <c r="B111" s="122" t="s">
        <v>1726</v>
      </c>
    </row>
    <row r="112" spans="1:2">
      <c r="A112" s="122"/>
      <c r="B112" s="122" t="s">
        <v>1727</v>
      </c>
    </row>
    <row r="113" spans="1:2">
      <c r="A113" s="122"/>
      <c r="B113" s="122" t="s">
        <v>1728</v>
      </c>
    </row>
    <row r="114" spans="1:2">
      <c r="A114" s="122"/>
      <c r="B114" s="122" t="s">
        <v>1729</v>
      </c>
    </row>
    <row r="115" spans="1:2">
      <c r="A115" s="122"/>
      <c r="B115" s="122" t="s">
        <v>1730</v>
      </c>
    </row>
    <row r="116" spans="1:2">
      <c r="A116" s="122" t="s">
        <v>1731</v>
      </c>
      <c r="B116" s="122" t="s">
        <v>1732</v>
      </c>
    </row>
    <row r="117" spans="1:2">
      <c r="A117" s="122"/>
      <c r="B117" s="122" t="s">
        <v>1733</v>
      </c>
    </row>
    <row r="118" spans="1:2">
      <c r="A118" s="122" t="s">
        <v>1734</v>
      </c>
      <c r="B118" s="122" t="s">
        <v>1735</v>
      </c>
    </row>
    <row r="119" spans="1:2">
      <c r="A119" s="122"/>
      <c r="B119" s="122" t="s">
        <v>1736</v>
      </c>
    </row>
    <row r="120" spans="1:2">
      <c r="A120" s="122"/>
      <c r="B120" s="122" t="s">
        <v>1737</v>
      </c>
    </row>
    <row r="121" spans="1:2">
      <c r="A121" s="122"/>
      <c r="B121" s="122" t="s">
        <v>1738</v>
      </c>
    </row>
    <row r="122" spans="1:2">
      <c r="A122" s="122"/>
      <c r="B122" s="122" t="s">
        <v>1739</v>
      </c>
    </row>
    <row r="123" spans="1:2">
      <c r="A123" s="126" t="s">
        <v>1740</v>
      </c>
      <c r="B123" s="126"/>
    </row>
    <row r="124" spans="1:2">
      <c r="A124" s="126"/>
      <c r="B124" s="126"/>
    </row>
    <row r="125" spans="1:2">
      <c r="A125" s="122"/>
      <c r="B125" s="123" t="s">
        <v>1741</v>
      </c>
    </row>
    <row r="126" spans="1:2">
      <c r="A126" s="122"/>
      <c r="B126" s="123" t="s">
        <v>1742</v>
      </c>
    </row>
    <row r="127" spans="1:2">
      <c r="A127" s="122"/>
      <c r="B127" s="123" t="s">
        <v>1743</v>
      </c>
    </row>
    <row r="128" spans="1:2">
      <c r="A128" s="126" t="s">
        <v>1744</v>
      </c>
      <c r="B128" s="126"/>
    </row>
    <row r="129" spans="1:2">
      <c r="A129" s="126"/>
      <c r="B129" s="126"/>
    </row>
    <row r="130" spans="1:2">
      <c r="A130" s="122"/>
      <c r="B130" s="123" t="s">
        <v>29</v>
      </c>
    </row>
  </sheetData>
  <mergeCells count="8">
    <mergeCell ref="A123:B124"/>
    <mergeCell ref="A128:B129"/>
    <mergeCell ref="A1:B2"/>
    <mergeCell ref="A25:B26"/>
    <mergeCell ref="A39:B40"/>
    <mergeCell ref="A82:B83"/>
    <mergeCell ref="A90:B91"/>
    <mergeCell ref="A102:B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Oral Presentations</vt:lpstr>
      <vt:lpstr>Poster Presentations</vt:lpstr>
      <vt:lpstr>Workshops</vt:lpstr>
      <vt:lpstr>Block Schedule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sarahmil</dc:creator>
  <cp:lastModifiedBy>.</cp:lastModifiedBy>
  <dcterms:created xsi:type="dcterms:W3CDTF">2018-06-05T20:29:27Z</dcterms:created>
  <dcterms:modified xsi:type="dcterms:W3CDTF">2018-06-05T20:36:00Z</dcterms:modified>
</cp:coreProperties>
</file>